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rturo\Desktop\PUBLICACION\RIESGOS\"/>
    </mc:Choice>
  </mc:AlternateContent>
  <xr:revisionPtr revIDLastSave="0" documentId="13_ncr:1_{862A0B8B-3B28-472B-BDA1-53980AF90D26}" xr6:coauthVersionLast="47" xr6:coauthVersionMax="47" xr10:uidLastSave="{00000000-0000-0000-0000-000000000000}"/>
  <bookViews>
    <workbookView xWindow="-110" yWindow="-110" windowWidth="19420" windowHeight="10300" xr2:uid="{5AC97AC9-D0A1-4770-8BA1-9221889FEBE4}"/>
  </bookViews>
  <sheets>
    <sheet name="RIESGOS INSTITUCIONAL 2022" sheetId="1" r:id="rId1"/>
    <sheet name="TD" sheetId="9" state="hidden" r:id="rId2"/>
    <sheet name="BD" sheetId="8" state="hidden" r:id="rId3"/>
    <sheet name="EVALUACIÓN" sheetId="2" r:id="rId4"/>
  </sheets>
  <definedNames>
    <definedName name="_xlnm._FilterDatabase" localSheetId="2" hidden="1">BD!$A$1:$R$1</definedName>
    <definedName name="_xlnm._FilterDatabase" localSheetId="0" hidden="1">'RIESGOS INSTITUCIONAL 2022'!$A$7:$AR$787</definedName>
    <definedName name="_xlnm.Print_Area" localSheetId="3">EVALUACIÓN!$B$2:$W$27</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2" l="1"/>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G7" i="2"/>
  <c r="F7" i="2"/>
  <c r="E7" i="2"/>
  <c r="D7" i="2"/>
  <c r="AG787" i="1" l="1"/>
  <c r="AF787" i="1"/>
  <c r="AG786" i="1"/>
  <c r="AF786" i="1"/>
  <c r="AH786" i="1" s="1"/>
  <c r="AG785" i="1"/>
  <c r="AF785" i="1"/>
  <c r="Q785" i="1"/>
  <c r="O785" i="1"/>
  <c r="H785" i="1"/>
  <c r="AG784" i="1"/>
  <c r="AF784" i="1"/>
  <c r="AF783" i="1"/>
  <c r="T783" i="1"/>
  <c r="AG783" i="1" s="1"/>
  <c r="AG782" i="1"/>
  <c r="AF782" i="1"/>
  <c r="Q782" i="1"/>
  <c r="O782" i="1"/>
  <c r="AF781" i="1"/>
  <c r="T781" i="1"/>
  <c r="AG781" i="1" s="1"/>
  <c r="AG780" i="1"/>
  <c r="AF780" i="1"/>
  <c r="AH780" i="1" s="1"/>
  <c r="AF779" i="1"/>
  <c r="T779" i="1"/>
  <c r="AG779" i="1" s="1"/>
  <c r="Q779" i="1"/>
  <c r="O779" i="1"/>
  <c r="H779" i="1"/>
  <c r="AF778" i="1"/>
  <c r="T778" i="1"/>
  <c r="AG778" i="1" s="1"/>
  <c r="AG777" i="1"/>
  <c r="AF777" i="1"/>
  <c r="AF776" i="1"/>
  <c r="T776" i="1"/>
  <c r="AG776" i="1" s="1"/>
  <c r="Q776" i="1"/>
  <c r="O776" i="1"/>
  <c r="H776" i="1"/>
  <c r="AF775" i="1"/>
  <c r="T775" i="1"/>
  <c r="AG775" i="1" s="1"/>
  <c r="AF774" i="1"/>
  <c r="T774" i="1"/>
  <c r="AG774" i="1" s="1"/>
  <c r="AF773" i="1"/>
  <c r="T773" i="1"/>
  <c r="AG773" i="1" s="1"/>
  <c r="AH773" i="1" s="1"/>
  <c r="Q773" i="1"/>
  <c r="O773" i="1"/>
  <c r="AF772" i="1"/>
  <c r="T772" i="1"/>
  <c r="AG772" i="1" s="1"/>
  <c r="AF771" i="1"/>
  <c r="T771" i="1"/>
  <c r="AG771" i="1" s="1"/>
  <c r="AF770" i="1"/>
  <c r="T770" i="1"/>
  <c r="AG770" i="1" s="1"/>
  <c r="Q770" i="1"/>
  <c r="O770" i="1"/>
  <c r="H770" i="1"/>
  <c r="AG769" i="1"/>
  <c r="AF769" i="1"/>
  <c r="AG768" i="1"/>
  <c r="AF768" i="1"/>
  <c r="AF767" i="1"/>
  <c r="T767" i="1"/>
  <c r="AG767" i="1" s="1"/>
  <c r="Q767" i="1"/>
  <c r="O767" i="1"/>
  <c r="AG766" i="1"/>
  <c r="AF766" i="1"/>
  <c r="AG765" i="1"/>
  <c r="AF765" i="1"/>
  <c r="AH765" i="1" s="1"/>
  <c r="AF764" i="1"/>
  <c r="T764" i="1"/>
  <c r="AG764" i="1" s="1"/>
  <c r="Q764" i="1"/>
  <c r="O764" i="1"/>
  <c r="H764" i="1"/>
  <c r="AF763" i="1"/>
  <c r="T763" i="1"/>
  <c r="AG763" i="1" s="1"/>
  <c r="AF762" i="1"/>
  <c r="T762" i="1"/>
  <c r="AG762" i="1" s="1"/>
  <c r="AF761" i="1"/>
  <c r="T761" i="1"/>
  <c r="AG761" i="1" s="1"/>
  <c r="Q761" i="1"/>
  <c r="O761" i="1"/>
  <c r="H761" i="1"/>
  <c r="AG760" i="1"/>
  <c r="AF760" i="1"/>
  <c r="AG759" i="1"/>
  <c r="AF759" i="1"/>
  <c r="AF758" i="1"/>
  <c r="T758" i="1"/>
  <c r="AG758" i="1" s="1"/>
  <c r="Q758" i="1"/>
  <c r="O758" i="1"/>
  <c r="H758" i="1"/>
  <c r="AG757" i="1"/>
  <c r="AF757" i="1"/>
  <c r="AG756" i="1"/>
  <c r="AF756" i="1"/>
  <c r="AF755" i="1"/>
  <c r="T755" i="1"/>
  <c r="AG755" i="1" s="1"/>
  <c r="Q755" i="1"/>
  <c r="O755" i="1"/>
  <c r="H755" i="1"/>
  <c r="AG754" i="1"/>
  <c r="AF754" i="1"/>
  <c r="AG753" i="1"/>
  <c r="AF753" i="1"/>
  <c r="AF752" i="1"/>
  <c r="T752" i="1"/>
  <c r="AG752" i="1" s="1"/>
  <c r="Q752" i="1"/>
  <c r="O752" i="1"/>
  <c r="H752" i="1"/>
  <c r="AG751" i="1"/>
  <c r="AF751" i="1"/>
  <c r="AG750" i="1"/>
  <c r="AF750" i="1"/>
  <c r="AF749" i="1"/>
  <c r="T749" i="1"/>
  <c r="AG749" i="1" s="1"/>
  <c r="Q749" i="1"/>
  <c r="O749" i="1"/>
  <c r="H749" i="1"/>
  <c r="AG748" i="1"/>
  <c r="AF748" i="1"/>
  <c r="AG747" i="1"/>
  <c r="AF747" i="1"/>
  <c r="AG746" i="1"/>
  <c r="AF746" i="1"/>
  <c r="Q746" i="1"/>
  <c r="O746" i="1"/>
  <c r="AG745" i="1"/>
  <c r="AF745" i="1"/>
  <c r="AG744" i="1"/>
  <c r="AF744" i="1"/>
  <c r="AG743" i="1"/>
  <c r="AF743" i="1"/>
  <c r="Q743" i="1"/>
  <c r="O743" i="1"/>
  <c r="H743" i="1"/>
  <c r="AG742" i="1"/>
  <c r="AF742" i="1"/>
  <c r="AG741" i="1"/>
  <c r="AF741" i="1"/>
  <c r="AF740" i="1"/>
  <c r="T740" i="1"/>
  <c r="AG740" i="1" s="1"/>
  <c r="Q740" i="1"/>
  <c r="O740" i="1"/>
  <c r="AG739" i="1"/>
  <c r="AF739" i="1"/>
  <c r="AG738" i="1"/>
  <c r="AF738" i="1"/>
  <c r="AF737" i="1"/>
  <c r="T737" i="1"/>
  <c r="AG737" i="1" s="1"/>
  <c r="Q737" i="1"/>
  <c r="O737" i="1"/>
  <c r="H737" i="1"/>
  <c r="AG736" i="1"/>
  <c r="AF736" i="1"/>
  <c r="AG735" i="1"/>
  <c r="AF735" i="1"/>
  <c r="AH735" i="1" s="1"/>
  <c r="AF734" i="1"/>
  <c r="T734" i="1"/>
  <c r="AG734" i="1" s="1"/>
  <c r="Q734" i="1"/>
  <c r="O734" i="1"/>
  <c r="H734" i="1"/>
  <c r="AG733" i="1"/>
  <c r="AF733" i="1"/>
  <c r="AH733" i="1" s="1"/>
  <c r="AG732" i="1"/>
  <c r="AF732" i="1"/>
  <c r="AF731" i="1"/>
  <c r="T731" i="1"/>
  <c r="AG731" i="1" s="1"/>
  <c r="Q731" i="1"/>
  <c r="O731" i="1"/>
  <c r="H731" i="1"/>
  <c r="AF730" i="1"/>
  <c r="T730" i="1"/>
  <c r="AG730" i="1" s="1"/>
  <c r="AF729" i="1"/>
  <c r="T729" i="1"/>
  <c r="AG729" i="1" s="1"/>
  <c r="AF728" i="1"/>
  <c r="T728" i="1"/>
  <c r="AG728" i="1" s="1"/>
  <c r="Q728" i="1"/>
  <c r="O728" i="1"/>
  <c r="H728" i="1"/>
  <c r="AG727" i="1"/>
  <c r="AF727" i="1"/>
  <c r="AG726" i="1"/>
  <c r="AF726" i="1"/>
  <c r="AF725" i="1"/>
  <c r="T725" i="1"/>
  <c r="AG725" i="1" s="1"/>
  <c r="Q725" i="1"/>
  <c r="O725" i="1"/>
  <c r="H725" i="1"/>
  <c r="AG724" i="1"/>
  <c r="AF724" i="1"/>
  <c r="AG723" i="1"/>
  <c r="AF723" i="1"/>
  <c r="AF722" i="1"/>
  <c r="T722" i="1"/>
  <c r="AG722" i="1" s="1"/>
  <c r="Q722" i="1"/>
  <c r="O722" i="1"/>
  <c r="AF721" i="1"/>
  <c r="T721" i="1"/>
  <c r="AG721" i="1" s="1"/>
  <c r="AF720" i="1"/>
  <c r="T720" i="1"/>
  <c r="AG720" i="1" s="1"/>
  <c r="AF719" i="1"/>
  <c r="T719" i="1"/>
  <c r="AG719" i="1" s="1"/>
  <c r="Q719" i="1"/>
  <c r="O719" i="1"/>
  <c r="H719" i="1"/>
  <c r="AG718" i="1"/>
  <c r="AF718" i="1"/>
  <c r="AG717" i="1"/>
  <c r="AF717" i="1"/>
  <c r="AF716" i="1"/>
  <c r="T716" i="1"/>
  <c r="AG716" i="1" s="1"/>
  <c r="Q716" i="1"/>
  <c r="O716" i="1"/>
  <c r="H716" i="1"/>
  <c r="AG715" i="1"/>
  <c r="AF715" i="1"/>
  <c r="AG714" i="1"/>
  <c r="AF714" i="1"/>
  <c r="AF713" i="1"/>
  <c r="T713" i="1"/>
  <c r="AG713" i="1" s="1"/>
  <c r="Q713" i="1"/>
  <c r="O713" i="1"/>
  <c r="H713" i="1"/>
  <c r="AF712" i="1"/>
  <c r="T712" i="1"/>
  <c r="AG712" i="1" s="1"/>
  <c r="AF711" i="1"/>
  <c r="T711" i="1"/>
  <c r="AG711" i="1" s="1"/>
  <c r="AF710" i="1"/>
  <c r="T710" i="1"/>
  <c r="AG710" i="1" s="1"/>
  <c r="Q710" i="1"/>
  <c r="O710" i="1"/>
  <c r="H710" i="1"/>
  <c r="AG709" i="1"/>
  <c r="AF709" i="1"/>
  <c r="AG708" i="1"/>
  <c r="AF708" i="1"/>
  <c r="AH708" i="1" s="1"/>
  <c r="AF707" i="1"/>
  <c r="T707" i="1"/>
  <c r="AG707" i="1" s="1"/>
  <c r="Q707" i="1"/>
  <c r="O707" i="1"/>
  <c r="AF706" i="1"/>
  <c r="T706" i="1"/>
  <c r="AG706" i="1" s="1"/>
  <c r="AF705" i="1"/>
  <c r="T705" i="1"/>
  <c r="AG705" i="1" s="1"/>
  <c r="AF704" i="1"/>
  <c r="T704" i="1"/>
  <c r="AG704" i="1" s="1"/>
  <c r="Q704" i="1"/>
  <c r="O704" i="1"/>
  <c r="H704" i="1"/>
  <c r="AF703" i="1"/>
  <c r="T703" i="1"/>
  <c r="AG703" i="1" s="1"/>
  <c r="AH703" i="1" s="1"/>
  <c r="AF702" i="1"/>
  <c r="T702" i="1"/>
  <c r="AG702" i="1" s="1"/>
  <c r="AF701" i="1"/>
  <c r="T701" i="1"/>
  <c r="AG701" i="1" s="1"/>
  <c r="Q701" i="1"/>
  <c r="O701" i="1"/>
  <c r="AG700" i="1"/>
  <c r="AF700" i="1"/>
  <c r="AG699" i="1"/>
  <c r="AF699" i="1"/>
  <c r="AF698" i="1"/>
  <c r="T698" i="1"/>
  <c r="AG698" i="1" s="1"/>
  <c r="Q698" i="1"/>
  <c r="O698" i="1"/>
  <c r="H698" i="1"/>
  <c r="AF697" i="1"/>
  <c r="T697" i="1"/>
  <c r="AG697" i="1" s="1"/>
  <c r="AF696" i="1"/>
  <c r="T696" i="1"/>
  <c r="AG696" i="1" s="1"/>
  <c r="AF695" i="1"/>
  <c r="T695" i="1"/>
  <c r="AG695" i="1" s="1"/>
  <c r="Q695" i="1"/>
  <c r="O695" i="1"/>
  <c r="H695" i="1"/>
  <c r="AG694" i="1"/>
  <c r="AF694" i="1"/>
  <c r="AG693" i="1"/>
  <c r="AF693" i="1"/>
  <c r="AF692" i="1"/>
  <c r="T692" i="1"/>
  <c r="AG692" i="1" s="1"/>
  <c r="Q692" i="1"/>
  <c r="O692" i="1"/>
  <c r="H692" i="1"/>
  <c r="AG691" i="1"/>
  <c r="AF691" i="1"/>
  <c r="AG690" i="1"/>
  <c r="AF690" i="1"/>
  <c r="AF689" i="1"/>
  <c r="T689" i="1"/>
  <c r="AG689" i="1" s="1"/>
  <c r="Q689" i="1"/>
  <c r="O689" i="1"/>
  <c r="H689" i="1"/>
  <c r="AF688" i="1"/>
  <c r="T688" i="1"/>
  <c r="AG688" i="1" s="1"/>
  <c r="AF687" i="1"/>
  <c r="T687" i="1"/>
  <c r="AG687" i="1" s="1"/>
  <c r="AF686" i="1"/>
  <c r="T686" i="1"/>
  <c r="AG686" i="1" s="1"/>
  <c r="Q686" i="1"/>
  <c r="O686" i="1"/>
  <c r="AG685" i="1"/>
  <c r="AF685" i="1"/>
  <c r="AG684" i="1"/>
  <c r="AF684" i="1"/>
  <c r="AF683" i="1"/>
  <c r="T683" i="1"/>
  <c r="AG683" i="1" s="1"/>
  <c r="Q683" i="1"/>
  <c r="O683" i="1"/>
  <c r="H683" i="1"/>
  <c r="AG682" i="1"/>
  <c r="AF682" i="1"/>
  <c r="AG681" i="1"/>
  <c r="AF681" i="1"/>
  <c r="AF680" i="1"/>
  <c r="T680" i="1"/>
  <c r="AG680" i="1" s="1"/>
  <c r="Q680" i="1"/>
  <c r="O680" i="1"/>
  <c r="H680" i="1"/>
  <c r="AG679" i="1"/>
  <c r="AF679" i="1"/>
  <c r="AG678" i="1"/>
  <c r="AF678" i="1"/>
  <c r="AH678" i="1" s="1"/>
  <c r="AF677" i="1"/>
  <c r="T677" i="1"/>
  <c r="AG677" i="1" s="1"/>
  <c r="Q677" i="1"/>
  <c r="O677" i="1"/>
  <c r="H677" i="1"/>
  <c r="AF676" i="1"/>
  <c r="T676" i="1"/>
  <c r="AG676" i="1" s="1"/>
  <c r="AG675" i="1"/>
  <c r="AF675" i="1"/>
  <c r="T675" i="1"/>
  <c r="AF674" i="1"/>
  <c r="T674" i="1"/>
  <c r="AG674" i="1" s="1"/>
  <c r="Q674" i="1"/>
  <c r="O674" i="1"/>
  <c r="H674" i="1"/>
  <c r="AF673" i="1"/>
  <c r="T673" i="1"/>
  <c r="AG673" i="1" s="1"/>
  <c r="AF672" i="1"/>
  <c r="T672" i="1"/>
  <c r="AG672" i="1" s="1"/>
  <c r="AF671" i="1"/>
  <c r="T671" i="1"/>
  <c r="AG671" i="1" s="1"/>
  <c r="Q671" i="1"/>
  <c r="O671" i="1"/>
  <c r="AG670" i="1"/>
  <c r="AF670" i="1"/>
  <c r="AG669" i="1"/>
  <c r="AF669" i="1"/>
  <c r="AF668" i="1"/>
  <c r="T668" i="1"/>
  <c r="AG668" i="1" s="1"/>
  <c r="Q668" i="1"/>
  <c r="O668" i="1"/>
  <c r="H668" i="1"/>
  <c r="AF667" i="1"/>
  <c r="T667" i="1"/>
  <c r="AG667" i="1" s="1"/>
  <c r="AF666" i="1"/>
  <c r="T666" i="1"/>
  <c r="AG666" i="1" s="1"/>
  <c r="Q666" i="1"/>
  <c r="O666" i="1"/>
  <c r="H666" i="1"/>
  <c r="AF665" i="1"/>
  <c r="T665" i="1"/>
  <c r="AG665" i="1" s="1"/>
  <c r="AF664" i="1"/>
  <c r="T664" i="1"/>
  <c r="AG664" i="1" s="1"/>
  <c r="AF663" i="1"/>
  <c r="T663" i="1"/>
  <c r="AG663" i="1" s="1"/>
  <c r="Q663" i="1"/>
  <c r="O663" i="1"/>
  <c r="AF662" i="1"/>
  <c r="T662" i="1"/>
  <c r="AG662" i="1" s="1"/>
  <c r="AF661" i="1"/>
  <c r="T661" i="1"/>
  <c r="AG661" i="1" s="1"/>
  <c r="AF660" i="1"/>
  <c r="T660" i="1"/>
  <c r="AG660" i="1" s="1"/>
  <c r="Q660" i="1"/>
  <c r="O660" i="1"/>
  <c r="AF659" i="1"/>
  <c r="T659" i="1"/>
  <c r="AG659" i="1" s="1"/>
  <c r="AF658" i="1"/>
  <c r="T658" i="1"/>
  <c r="AG658" i="1" s="1"/>
  <c r="Q658" i="1"/>
  <c r="O658" i="1"/>
  <c r="H658" i="1"/>
  <c r="AF657" i="1"/>
  <c r="T657" i="1"/>
  <c r="AG657" i="1" s="1"/>
  <c r="AF656" i="1"/>
  <c r="T656" i="1"/>
  <c r="AG656" i="1" s="1"/>
  <c r="Q656" i="1"/>
  <c r="O656" i="1"/>
  <c r="H656" i="1"/>
  <c r="AF655" i="1"/>
  <c r="T655" i="1"/>
  <c r="AG655" i="1" s="1"/>
  <c r="AF654" i="1"/>
  <c r="T654" i="1"/>
  <c r="AG654" i="1" s="1"/>
  <c r="AF653" i="1"/>
  <c r="T653" i="1"/>
  <c r="AG653" i="1" s="1"/>
  <c r="Q653" i="1"/>
  <c r="O653" i="1"/>
  <c r="H653" i="1"/>
  <c r="AF652" i="1"/>
  <c r="T652" i="1"/>
  <c r="AG652" i="1" s="1"/>
  <c r="AF651" i="1"/>
  <c r="T651" i="1"/>
  <c r="AG651" i="1" s="1"/>
  <c r="AF650" i="1"/>
  <c r="T650" i="1"/>
  <c r="AG650" i="1" s="1"/>
  <c r="Q650" i="1"/>
  <c r="O650" i="1"/>
  <c r="AF649" i="1"/>
  <c r="T649" i="1"/>
  <c r="AG649" i="1" s="1"/>
  <c r="AF648" i="1"/>
  <c r="T648" i="1"/>
  <c r="AG648" i="1" s="1"/>
  <c r="AF647" i="1"/>
  <c r="T647" i="1"/>
  <c r="AG647" i="1" s="1"/>
  <c r="Q647" i="1"/>
  <c r="O647" i="1"/>
  <c r="H647" i="1"/>
  <c r="AG646" i="1"/>
  <c r="AF646" i="1"/>
  <c r="AG645" i="1"/>
  <c r="AF645" i="1"/>
  <c r="AF644" i="1"/>
  <c r="T644" i="1"/>
  <c r="AG644" i="1" s="1"/>
  <c r="Q644" i="1"/>
  <c r="O644" i="1"/>
  <c r="H644" i="1"/>
  <c r="AF643" i="1"/>
  <c r="T643" i="1"/>
  <c r="AG643" i="1" s="1"/>
  <c r="AF642" i="1"/>
  <c r="T642" i="1"/>
  <c r="AG642" i="1" s="1"/>
  <c r="AF641" i="1"/>
  <c r="T641" i="1"/>
  <c r="AG641" i="1" s="1"/>
  <c r="Q641" i="1"/>
  <c r="O641" i="1"/>
  <c r="AG640" i="1"/>
  <c r="AF640" i="1"/>
  <c r="AG639" i="1"/>
  <c r="AF639" i="1"/>
  <c r="AF638" i="1"/>
  <c r="T638" i="1"/>
  <c r="AG638" i="1" s="1"/>
  <c r="Q638" i="1"/>
  <c r="O638" i="1"/>
  <c r="H638" i="1"/>
  <c r="AF637" i="1"/>
  <c r="T637" i="1"/>
  <c r="AG637" i="1" s="1"/>
  <c r="AF636" i="1"/>
  <c r="T636" i="1"/>
  <c r="AG636" i="1" s="1"/>
  <c r="AF635" i="1"/>
  <c r="T635" i="1"/>
  <c r="AG635" i="1" s="1"/>
  <c r="Q635" i="1"/>
  <c r="O635" i="1"/>
  <c r="H635" i="1"/>
  <c r="AF634" i="1"/>
  <c r="AB634" i="1"/>
  <c r="AA634" i="1"/>
  <c r="T634" i="1"/>
  <c r="AG634" i="1" s="1"/>
  <c r="AF633" i="1"/>
  <c r="AB633" i="1"/>
  <c r="AA633" i="1"/>
  <c r="T633" i="1"/>
  <c r="AG633" i="1" s="1"/>
  <c r="AF632" i="1"/>
  <c r="AB632" i="1"/>
  <c r="AA632" i="1"/>
  <c r="T632" i="1"/>
  <c r="AG632" i="1" s="1"/>
  <c r="Q632" i="1"/>
  <c r="O632" i="1"/>
  <c r="AF631" i="1"/>
  <c r="T631" i="1"/>
  <c r="AG631" i="1" s="1"/>
  <c r="AF630" i="1"/>
  <c r="T630" i="1"/>
  <c r="AG630" i="1" s="1"/>
  <c r="AF629" i="1"/>
  <c r="T629" i="1"/>
  <c r="AG629" i="1" s="1"/>
  <c r="Q629" i="1"/>
  <c r="O629" i="1"/>
  <c r="H629" i="1"/>
  <c r="AF628" i="1"/>
  <c r="T628" i="1"/>
  <c r="AG628" i="1" s="1"/>
  <c r="AF627" i="1"/>
  <c r="T627" i="1"/>
  <c r="AG627" i="1" s="1"/>
  <c r="AF626" i="1"/>
  <c r="AH626" i="1" s="1"/>
  <c r="T626" i="1"/>
  <c r="AG626" i="1" s="1"/>
  <c r="Q626" i="1"/>
  <c r="O626" i="1"/>
  <c r="H626" i="1"/>
  <c r="AF625" i="1"/>
  <c r="T625" i="1"/>
  <c r="AG625" i="1" s="1"/>
  <c r="AF624" i="1"/>
  <c r="T624" i="1"/>
  <c r="AG624" i="1" s="1"/>
  <c r="AF623" i="1"/>
  <c r="T623" i="1"/>
  <c r="AG623" i="1" s="1"/>
  <c r="AH623" i="1" s="1"/>
  <c r="Q623" i="1"/>
  <c r="O623" i="1"/>
  <c r="H623" i="1"/>
  <c r="AF622" i="1"/>
  <c r="T622" i="1"/>
  <c r="AG622" i="1" s="1"/>
  <c r="AF621" i="1"/>
  <c r="T621" i="1"/>
  <c r="AG621" i="1" s="1"/>
  <c r="AF620" i="1"/>
  <c r="T620" i="1"/>
  <c r="AG620" i="1" s="1"/>
  <c r="Q620" i="1"/>
  <c r="O620" i="1"/>
  <c r="H620" i="1"/>
  <c r="AF619" i="1"/>
  <c r="T619" i="1"/>
  <c r="AG619" i="1" s="1"/>
  <c r="AF618" i="1"/>
  <c r="T618" i="1"/>
  <c r="AG618" i="1" s="1"/>
  <c r="AF617" i="1"/>
  <c r="T617" i="1"/>
  <c r="AG617" i="1" s="1"/>
  <c r="Q617" i="1"/>
  <c r="O617" i="1"/>
  <c r="H617" i="1"/>
  <c r="AF616" i="1"/>
  <c r="T616" i="1"/>
  <c r="AG616" i="1" s="1"/>
  <c r="AF615" i="1"/>
  <c r="T615" i="1"/>
  <c r="AG615" i="1" s="1"/>
  <c r="AF614" i="1"/>
  <c r="T614" i="1"/>
  <c r="AG614" i="1" s="1"/>
  <c r="Q614" i="1"/>
  <c r="O614" i="1"/>
  <c r="H614" i="1"/>
  <c r="AF613" i="1"/>
  <c r="T613" i="1"/>
  <c r="AG613" i="1" s="1"/>
  <c r="AF612" i="1"/>
  <c r="T612" i="1"/>
  <c r="AG612" i="1" s="1"/>
  <c r="AF611" i="1"/>
  <c r="T611" i="1"/>
  <c r="AG611" i="1" s="1"/>
  <c r="Q611" i="1"/>
  <c r="O611" i="1"/>
  <c r="H611" i="1"/>
  <c r="AG610" i="1"/>
  <c r="AF610" i="1"/>
  <c r="AG609" i="1"/>
  <c r="AF609" i="1"/>
  <c r="AF608" i="1"/>
  <c r="T608" i="1"/>
  <c r="AG608" i="1" s="1"/>
  <c r="Q608" i="1"/>
  <c r="O608" i="1"/>
  <c r="AG607" i="1"/>
  <c r="AF607" i="1"/>
  <c r="AG606" i="1"/>
  <c r="AH606" i="1" s="1"/>
  <c r="AF606" i="1"/>
  <c r="AF605" i="1"/>
  <c r="T605" i="1"/>
  <c r="AG605" i="1" s="1"/>
  <c r="Q605" i="1"/>
  <c r="O605" i="1"/>
  <c r="H605" i="1"/>
  <c r="AG604" i="1"/>
  <c r="AF604" i="1"/>
  <c r="AG603" i="1"/>
  <c r="AF603" i="1"/>
  <c r="AF602" i="1"/>
  <c r="T602" i="1"/>
  <c r="AG602" i="1" s="1"/>
  <c r="Q602" i="1"/>
  <c r="O602" i="1"/>
  <c r="AG601" i="1"/>
  <c r="AF601" i="1"/>
  <c r="AG600" i="1"/>
  <c r="AF600" i="1"/>
  <c r="AG599" i="1"/>
  <c r="AF599" i="1"/>
  <c r="Q599" i="1"/>
  <c r="O599" i="1"/>
  <c r="H599" i="1"/>
  <c r="AG598" i="1"/>
  <c r="AF598" i="1"/>
  <c r="AG597" i="1"/>
  <c r="AF597" i="1"/>
  <c r="AG596" i="1"/>
  <c r="AF596" i="1"/>
  <c r="Q596" i="1"/>
  <c r="O596" i="1"/>
  <c r="H596" i="1"/>
  <c r="AG595" i="1"/>
  <c r="AF595" i="1"/>
  <c r="AG594" i="1"/>
  <c r="AF594" i="1"/>
  <c r="AH594" i="1" s="1"/>
  <c r="AF593" i="1"/>
  <c r="T593" i="1"/>
  <c r="AG593" i="1" s="1"/>
  <c r="Q593" i="1"/>
  <c r="O593" i="1"/>
  <c r="H593" i="1"/>
  <c r="AF592" i="1"/>
  <c r="T592" i="1"/>
  <c r="AG592" i="1" s="1"/>
  <c r="AF591" i="1"/>
  <c r="T591" i="1"/>
  <c r="AG591" i="1" s="1"/>
  <c r="AG590" i="1"/>
  <c r="AF590" i="1"/>
  <c r="Q590" i="1"/>
  <c r="O590" i="1"/>
  <c r="AF589" i="1"/>
  <c r="T589" i="1"/>
  <c r="AG589" i="1" s="1"/>
  <c r="AF588" i="1"/>
  <c r="T588" i="1"/>
  <c r="AG588" i="1" s="1"/>
  <c r="AF587" i="1"/>
  <c r="T587" i="1"/>
  <c r="AG587" i="1" s="1"/>
  <c r="Q587" i="1"/>
  <c r="O587" i="1"/>
  <c r="H587" i="1"/>
  <c r="AF586" i="1"/>
  <c r="T586" i="1"/>
  <c r="AG586" i="1" s="1"/>
  <c r="AF585" i="1"/>
  <c r="T585" i="1"/>
  <c r="AG585" i="1" s="1"/>
  <c r="AF584" i="1"/>
  <c r="T584" i="1"/>
  <c r="AG584" i="1" s="1"/>
  <c r="AG583" i="1"/>
  <c r="AF583" i="1"/>
  <c r="AH583" i="1" s="1"/>
  <c r="Q583" i="1"/>
  <c r="O583" i="1"/>
  <c r="H583" i="1"/>
  <c r="AF582" i="1"/>
  <c r="T582" i="1"/>
  <c r="AG582" i="1" s="1"/>
  <c r="AF581" i="1"/>
  <c r="T581" i="1"/>
  <c r="AG581" i="1" s="1"/>
  <c r="AF580" i="1"/>
  <c r="T580" i="1"/>
  <c r="AG580" i="1" s="1"/>
  <c r="Q580" i="1"/>
  <c r="O580" i="1"/>
  <c r="H580" i="1"/>
  <c r="AF579" i="1"/>
  <c r="T579" i="1"/>
  <c r="AG579" i="1" s="1"/>
  <c r="AF578" i="1"/>
  <c r="T578" i="1"/>
  <c r="AG578" i="1" s="1"/>
  <c r="AF577" i="1"/>
  <c r="T577" i="1"/>
  <c r="AG577" i="1" s="1"/>
  <c r="Q577" i="1"/>
  <c r="O577" i="1"/>
  <c r="H577" i="1"/>
  <c r="AG576" i="1"/>
  <c r="AF576" i="1"/>
  <c r="AG575" i="1"/>
  <c r="AF575" i="1"/>
  <c r="AH575" i="1" s="1"/>
  <c r="AF574" i="1"/>
  <c r="T574" i="1"/>
  <c r="AG574" i="1" s="1"/>
  <c r="Q574" i="1"/>
  <c r="O574" i="1"/>
  <c r="H574" i="1"/>
  <c r="AF573" i="1"/>
  <c r="T573" i="1"/>
  <c r="AG573" i="1" s="1"/>
  <c r="AF572" i="1"/>
  <c r="T572" i="1"/>
  <c r="AG572" i="1" s="1"/>
  <c r="AF571" i="1"/>
  <c r="T571" i="1"/>
  <c r="AG571" i="1" s="1"/>
  <c r="Q571" i="1"/>
  <c r="O571" i="1"/>
  <c r="AF570" i="1"/>
  <c r="T570" i="1"/>
  <c r="AG570" i="1" s="1"/>
  <c r="AF569" i="1"/>
  <c r="T569" i="1"/>
  <c r="AG569" i="1" s="1"/>
  <c r="AF568" i="1"/>
  <c r="T568" i="1"/>
  <c r="AG568" i="1" s="1"/>
  <c r="Q568" i="1"/>
  <c r="O568" i="1"/>
  <c r="AF567" i="1"/>
  <c r="T567" i="1"/>
  <c r="AG567" i="1" s="1"/>
  <c r="AH567" i="1" s="1"/>
  <c r="AF566" i="1"/>
  <c r="T566" i="1"/>
  <c r="AG566" i="1" s="1"/>
  <c r="AF565" i="1"/>
  <c r="T565" i="1"/>
  <c r="AG565" i="1" s="1"/>
  <c r="Q565" i="1"/>
  <c r="O565" i="1"/>
  <c r="H565" i="1"/>
  <c r="AG564" i="1"/>
  <c r="AF564" i="1"/>
  <c r="AG563" i="1"/>
  <c r="AF563" i="1"/>
  <c r="AF562" i="1"/>
  <c r="T562" i="1"/>
  <c r="AG562" i="1" s="1"/>
  <c r="Q562" i="1"/>
  <c r="O562" i="1"/>
  <c r="H562" i="1"/>
  <c r="AG561" i="1"/>
  <c r="AF561" i="1"/>
  <c r="AG560" i="1"/>
  <c r="AF560" i="1"/>
  <c r="AF559" i="1"/>
  <c r="T559" i="1"/>
  <c r="AG559" i="1" s="1"/>
  <c r="Q559" i="1"/>
  <c r="O559" i="1"/>
  <c r="H559" i="1"/>
  <c r="AF558" i="1"/>
  <c r="T558" i="1"/>
  <c r="AG558" i="1" s="1"/>
  <c r="AF557" i="1"/>
  <c r="T557" i="1"/>
  <c r="AG557" i="1" s="1"/>
  <c r="AF556" i="1"/>
  <c r="T556" i="1"/>
  <c r="AG556" i="1" s="1"/>
  <c r="Q556" i="1"/>
  <c r="O556" i="1"/>
  <c r="AF555" i="1"/>
  <c r="T555" i="1"/>
  <c r="AG555" i="1" s="1"/>
  <c r="AF554" i="1"/>
  <c r="T554" i="1"/>
  <c r="AG554" i="1" s="1"/>
  <c r="AF553" i="1"/>
  <c r="T553" i="1"/>
  <c r="AG553" i="1" s="1"/>
  <c r="Q553" i="1"/>
  <c r="O553" i="1"/>
  <c r="H553" i="1"/>
  <c r="AF552" i="1"/>
  <c r="T552" i="1"/>
  <c r="AG552" i="1" s="1"/>
  <c r="AF551" i="1"/>
  <c r="T551" i="1"/>
  <c r="AG551" i="1" s="1"/>
  <c r="AF550" i="1"/>
  <c r="T550" i="1"/>
  <c r="AG550" i="1" s="1"/>
  <c r="Q550" i="1"/>
  <c r="O550" i="1"/>
  <c r="H550" i="1"/>
  <c r="AF549" i="1"/>
  <c r="T549" i="1"/>
  <c r="AG549" i="1" s="1"/>
  <c r="AF548" i="1"/>
  <c r="T548" i="1"/>
  <c r="AG548" i="1" s="1"/>
  <c r="AF547" i="1"/>
  <c r="T547" i="1"/>
  <c r="AG547" i="1" s="1"/>
  <c r="Q547" i="1"/>
  <c r="O547" i="1"/>
  <c r="H547" i="1"/>
  <c r="AF546" i="1"/>
  <c r="T546" i="1"/>
  <c r="AG546" i="1" s="1"/>
  <c r="AF545" i="1"/>
  <c r="T545" i="1"/>
  <c r="AG545" i="1" s="1"/>
  <c r="AF544" i="1"/>
  <c r="T544" i="1"/>
  <c r="AG544" i="1" s="1"/>
  <c r="Q544" i="1"/>
  <c r="O544" i="1"/>
  <c r="H544" i="1"/>
  <c r="AF543" i="1"/>
  <c r="T543" i="1"/>
  <c r="AG543" i="1" s="1"/>
  <c r="AF542" i="1"/>
  <c r="T542" i="1"/>
  <c r="AG542" i="1" s="1"/>
  <c r="AF541" i="1"/>
  <c r="T541" i="1"/>
  <c r="AG541" i="1" s="1"/>
  <c r="Q541" i="1"/>
  <c r="O541" i="1"/>
  <c r="H541" i="1"/>
  <c r="AF540" i="1"/>
  <c r="T540" i="1"/>
  <c r="AG540" i="1" s="1"/>
  <c r="AF539" i="1"/>
  <c r="T539" i="1"/>
  <c r="AG539" i="1" s="1"/>
  <c r="AF538" i="1"/>
  <c r="T538" i="1"/>
  <c r="AG538" i="1" s="1"/>
  <c r="Q538" i="1"/>
  <c r="O538" i="1"/>
  <c r="AF537" i="1"/>
  <c r="T537" i="1"/>
  <c r="AG537" i="1" s="1"/>
  <c r="AF536" i="1"/>
  <c r="T536" i="1"/>
  <c r="AG536" i="1" s="1"/>
  <c r="AF535" i="1"/>
  <c r="T535" i="1"/>
  <c r="AG535" i="1" s="1"/>
  <c r="Q535" i="1"/>
  <c r="O535" i="1"/>
  <c r="AF534" i="1"/>
  <c r="T534" i="1"/>
  <c r="AG534" i="1" s="1"/>
  <c r="AF533" i="1"/>
  <c r="T533" i="1"/>
  <c r="AG533" i="1" s="1"/>
  <c r="AF532" i="1"/>
  <c r="T532" i="1"/>
  <c r="AG532" i="1" s="1"/>
  <c r="Q532" i="1"/>
  <c r="O532" i="1"/>
  <c r="AF531" i="1"/>
  <c r="T531" i="1"/>
  <c r="AG531" i="1" s="1"/>
  <c r="AF530" i="1"/>
  <c r="T530" i="1"/>
  <c r="AG530" i="1" s="1"/>
  <c r="AF529" i="1"/>
  <c r="T529" i="1"/>
  <c r="AG529" i="1" s="1"/>
  <c r="Q529" i="1"/>
  <c r="O529" i="1"/>
  <c r="H529" i="1"/>
  <c r="AF528" i="1"/>
  <c r="T528" i="1"/>
  <c r="AG528" i="1" s="1"/>
  <c r="AF527" i="1"/>
  <c r="T527" i="1"/>
  <c r="AG527" i="1" s="1"/>
  <c r="AF526" i="1"/>
  <c r="T526" i="1"/>
  <c r="AG526" i="1" s="1"/>
  <c r="Q526" i="1"/>
  <c r="O526" i="1"/>
  <c r="H526" i="1"/>
  <c r="AF525" i="1"/>
  <c r="T525" i="1"/>
  <c r="AG525" i="1" s="1"/>
  <c r="AF524" i="1"/>
  <c r="T524" i="1"/>
  <c r="AG524" i="1" s="1"/>
  <c r="AF523" i="1"/>
  <c r="T523" i="1"/>
  <c r="AG523" i="1" s="1"/>
  <c r="AF522" i="1"/>
  <c r="T522" i="1"/>
  <c r="AG522" i="1" s="1"/>
  <c r="Q522" i="1"/>
  <c r="O522" i="1"/>
  <c r="H522" i="1"/>
  <c r="AF521" i="1"/>
  <c r="AB521" i="1"/>
  <c r="AA521" i="1"/>
  <c r="T521" i="1"/>
  <c r="AG521" i="1" s="1"/>
  <c r="AF520" i="1"/>
  <c r="AB520" i="1"/>
  <c r="AA520" i="1"/>
  <c r="T520" i="1"/>
  <c r="AG520" i="1" s="1"/>
  <c r="AF519" i="1"/>
  <c r="AB519" i="1"/>
  <c r="AA519" i="1"/>
  <c r="T519" i="1"/>
  <c r="AG519" i="1" s="1"/>
  <c r="Q519" i="1"/>
  <c r="O519" i="1"/>
  <c r="AF518" i="1"/>
  <c r="AB518" i="1"/>
  <c r="AA518" i="1"/>
  <c r="T518" i="1"/>
  <c r="AG518" i="1" s="1"/>
  <c r="AF517" i="1"/>
  <c r="AB517" i="1"/>
  <c r="AA517" i="1"/>
  <c r="T517" i="1"/>
  <c r="AG517" i="1" s="1"/>
  <c r="AF516" i="1"/>
  <c r="AB516" i="1"/>
  <c r="AA516" i="1"/>
  <c r="T516" i="1"/>
  <c r="AG516" i="1" s="1"/>
  <c r="Q516" i="1"/>
  <c r="O516" i="1"/>
  <c r="H516" i="1"/>
  <c r="AF515" i="1"/>
  <c r="AB515" i="1"/>
  <c r="AA515" i="1"/>
  <c r="T515" i="1"/>
  <c r="AG515" i="1" s="1"/>
  <c r="AF514" i="1"/>
  <c r="AB514" i="1"/>
  <c r="AA514" i="1"/>
  <c r="T514" i="1"/>
  <c r="AG514" i="1" s="1"/>
  <c r="AF513" i="1"/>
  <c r="AB513" i="1"/>
  <c r="AA513" i="1"/>
  <c r="T513" i="1"/>
  <c r="AG513" i="1" s="1"/>
  <c r="AF512" i="1"/>
  <c r="AB512" i="1"/>
  <c r="AA512" i="1"/>
  <c r="T512" i="1"/>
  <c r="AG512" i="1" s="1"/>
  <c r="Q512" i="1"/>
  <c r="O512" i="1"/>
  <c r="H512" i="1"/>
  <c r="AF511" i="1"/>
  <c r="AB511" i="1"/>
  <c r="AA511" i="1"/>
  <c r="T511" i="1"/>
  <c r="AG511" i="1" s="1"/>
  <c r="AF510" i="1"/>
  <c r="AB510" i="1"/>
  <c r="AA510" i="1"/>
  <c r="T510" i="1"/>
  <c r="AG510" i="1" s="1"/>
  <c r="AF509" i="1"/>
  <c r="AB509" i="1"/>
  <c r="AA509" i="1"/>
  <c r="T509" i="1"/>
  <c r="AG509" i="1" s="1"/>
  <c r="Q509" i="1"/>
  <c r="O509" i="1"/>
  <c r="AF508" i="1"/>
  <c r="AB508" i="1"/>
  <c r="AA508" i="1"/>
  <c r="T508" i="1"/>
  <c r="AG508" i="1" s="1"/>
  <c r="AF507" i="1"/>
  <c r="AB507" i="1"/>
  <c r="AA507" i="1"/>
  <c r="T507" i="1"/>
  <c r="AG507" i="1" s="1"/>
  <c r="AF506" i="1"/>
  <c r="AB506" i="1"/>
  <c r="AA506" i="1"/>
  <c r="T506" i="1"/>
  <c r="AG506" i="1" s="1"/>
  <c r="Q506" i="1"/>
  <c r="O506" i="1"/>
  <c r="H506" i="1"/>
  <c r="AF505" i="1"/>
  <c r="AB505" i="1"/>
  <c r="AA505" i="1"/>
  <c r="T505" i="1"/>
  <c r="AG505" i="1" s="1"/>
  <c r="AF504" i="1"/>
  <c r="AB504" i="1"/>
  <c r="AA504" i="1"/>
  <c r="T504" i="1"/>
  <c r="AG504" i="1" s="1"/>
  <c r="AF503" i="1"/>
  <c r="AB503" i="1"/>
  <c r="AA503" i="1"/>
  <c r="T503" i="1"/>
  <c r="AG503" i="1" s="1"/>
  <c r="Q503" i="1"/>
  <c r="O503" i="1"/>
  <c r="H503" i="1"/>
  <c r="AF502" i="1"/>
  <c r="AB502" i="1"/>
  <c r="AA502" i="1"/>
  <c r="T502" i="1"/>
  <c r="AG502" i="1" s="1"/>
  <c r="AF501" i="1"/>
  <c r="AB501" i="1"/>
  <c r="AA501" i="1"/>
  <c r="T501" i="1"/>
  <c r="AG501" i="1" s="1"/>
  <c r="AF500" i="1"/>
  <c r="AB500" i="1"/>
  <c r="AA500" i="1"/>
  <c r="T500" i="1"/>
  <c r="AG500" i="1" s="1"/>
  <c r="AF499" i="1"/>
  <c r="AB499" i="1"/>
  <c r="AA499" i="1"/>
  <c r="T499" i="1"/>
  <c r="AG499" i="1" s="1"/>
  <c r="Q499" i="1"/>
  <c r="O499" i="1"/>
  <c r="H499" i="1"/>
  <c r="AF498" i="1"/>
  <c r="AB498" i="1"/>
  <c r="AA498" i="1"/>
  <c r="T498" i="1"/>
  <c r="AG498" i="1" s="1"/>
  <c r="AF497" i="1"/>
  <c r="AB497" i="1"/>
  <c r="AA497" i="1"/>
  <c r="T497" i="1"/>
  <c r="AG497" i="1" s="1"/>
  <c r="AF496" i="1"/>
  <c r="AB496" i="1"/>
  <c r="AA496" i="1"/>
  <c r="T496" i="1"/>
  <c r="AG496" i="1" s="1"/>
  <c r="AF495" i="1"/>
  <c r="AB495" i="1"/>
  <c r="AA495" i="1"/>
  <c r="T495" i="1"/>
  <c r="AG495" i="1" s="1"/>
  <c r="Q495" i="1"/>
  <c r="O495" i="1"/>
  <c r="H495" i="1"/>
  <c r="AF494" i="1"/>
  <c r="AB494" i="1"/>
  <c r="AA494" i="1"/>
  <c r="T494" i="1"/>
  <c r="AG494" i="1" s="1"/>
  <c r="AF493" i="1"/>
  <c r="AB493" i="1"/>
  <c r="AA493" i="1"/>
  <c r="T493" i="1"/>
  <c r="AG493" i="1" s="1"/>
  <c r="AF492" i="1"/>
  <c r="AB492" i="1"/>
  <c r="AA492" i="1"/>
  <c r="T492" i="1"/>
  <c r="AG492" i="1" s="1"/>
  <c r="AF491" i="1"/>
  <c r="AB491" i="1"/>
  <c r="AA491" i="1"/>
  <c r="T491" i="1"/>
  <c r="AG491" i="1" s="1"/>
  <c r="Q491" i="1"/>
  <c r="O491" i="1"/>
  <c r="H491" i="1"/>
  <c r="AF490" i="1"/>
  <c r="AB490" i="1"/>
  <c r="AA490" i="1"/>
  <c r="T490" i="1"/>
  <c r="AG490" i="1" s="1"/>
  <c r="AF489" i="1"/>
  <c r="AB489" i="1"/>
  <c r="AA489" i="1"/>
  <c r="T489" i="1"/>
  <c r="AG489" i="1" s="1"/>
  <c r="AF488" i="1"/>
  <c r="AB488" i="1"/>
  <c r="AA488" i="1"/>
  <c r="T488" i="1"/>
  <c r="AG488" i="1" s="1"/>
  <c r="Q488" i="1"/>
  <c r="O488" i="1"/>
  <c r="H488" i="1"/>
  <c r="AF487" i="1"/>
  <c r="AB487" i="1"/>
  <c r="AA487" i="1"/>
  <c r="T487" i="1"/>
  <c r="AG487" i="1" s="1"/>
  <c r="AF486" i="1"/>
  <c r="AB486" i="1"/>
  <c r="AA486" i="1"/>
  <c r="T486" i="1"/>
  <c r="AG486" i="1" s="1"/>
  <c r="AF485" i="1"/>
  <c r="AB485" i="1"/>
  <c r="AA485" i="1"/>
  <c r="T485" i="1"/>
  <c r="AG485" i="1" s="1"/>
  <c r="Q485" i="1"/>
  <c r="O485" i="1"/>
  <c r="AF484" i="1"/>
  <c r="AB484" i="1"/>
  <c r="AA484" i="1"/>
  <c r="T484" i="1"/>
  <c r="AG484" i="1" s="1"/>
  <c r="AF483" i="1"/>
  <c r="AB483" i="1"/>
  <c r="AA483" i="1"/>
  <c r="T483" i="1"/>
  <c r="AG483" i="1" s="1"/>
  <c r="AF482" i="1"/>
  <c r="AB482" i="1"/>
  <c r="AA482" i="1"/>
  <c r="T482" i="1"/>
  <c r="AG482" i="1" s="1"/>
  <c r="Q482" i="1"/>
  <c r="O482" i="1"/>
  <c r="AF481" i="1"/>
  <c r="AB481" i="1"/>
  <c r="AA481" i="1"/>
  <c r="T481" i="1"/>
  <c r="AG481" i="1" s="1"/>
  <c r="AF480" i="1"/>
  <c r="AB480" i="1"/>
  <c r="AA480" i="1"/>
  <c r="T480" i="1"/>
  <c r="AG480" i="1" s="1"/>
  <c r="AF479" i="1"/>
  <c r="AB479" i="1"/>
  <c r="AA479" i="1"/>
  <c r="T479" i="1"/>
  <c r="AG479" i="1" s="1"/>
  <c r="Q479" i="1"/>
  <c r="O479" i="1"/>
  <c r="AF478" i="1"/>
  <c r="AB478" i="1"/>
  <c r="AA478" i="1"/>
  <c r="T478" i="1"/>
  <c r="AG478" i="1" s="1"/>
  <c r="AF477" i="1"/>
  <c r="AB477" i="1"/>
  <c r="AA477" i="1"/>
  <c r="T477" i="1"/>
  <c r="AG477" i="1" s="1"/>
  <c r="AF476" i="1"/>
  <c r="AB476" i="1"/>
  <c r="AA476" i="1"/>
  <c r="T476" i="1"/>
  <c r="AG476" i="1" s="1"/>
  <c r="Q476" i="1"/>
  <c r="O476" i="1"/>
  <c r="H476" i="1"/>
  <c r="AF475" i="1"/>
  <c r="AB475" i="1"/>
  <c r="AA475" i="1"/>
  <c r="T475" i="1"/>
  <c r="AG475" i="1" s="1"/>
  <c r="AF474" i="1"/>
  <c r="AB474" i="1"/>
  <c r="AA474" i="1"/>
  <c r="T474" i="1"/>
  <c r="AG474" i="1" s="1"/>
  <c r="AF473" i="1"/>
  <c r="AB473" i="1"/>
  <c r="AA473" i="1"/>
  <c r="T473" i="1"/>
  <c r="AG473" i="1" s="1"/>
  <c r="Q473" i="1"/>
  <c r="O473" i="1"/>
  <c r="H473" i="1"/>
  <c r="AF472" i="1"/>
  <c r="AB472" i="1"/>
  <c r="AA472" i="1"/>
  <c r="T472" i="1"/>
  <c r="AG472" i="1" s="1"/>
  <c r="AF471" i="1"/>
  <c r="AB471" i="1"/>
  <c r="AA471" i="1"/>
  <c r="T471" i="1"/>
  <c r="AG471" i="1" s="1"/>
  <c r="AF470" i="1"/>
  <c r="AB470" i="1"/>
  <c r="AA470" i="1"/>
  <c r="T470" i="1"/>
  <c r="AG470" i="1" s="1"/>
  <c r="Q470" i="1"/>
  <c r="O470" i="1"/>
  <c r="H470" i="1"/>
  <c r="AF469" i="1"/>
  <c r="AB469" i="1"/>
  <c r="AA469" i="1"/>
  <c r="T469" i="1"/>
  <c r="AG469" i="1" s="1"/>
  <c r="AF468" i="1"/>
  <c r="AB468" i="1"/>
  <c r="AA468" i="1"/>
  <c r="T468" i="1"/>
  <c r="AG468" i="1" s="1"/>
  <c r="AF467" i="1"/>
  <c r="AB467" i="1"/>
  <c r="AA467" i="1"/>
  <c r="T467" i="1"/>
  <c r="AG467" i="1" s="1"/>
  <c r="Q467" i="1"/>
  <c r="O467" i="1"/>
  <c r="H467" i="1"/>
  <c r="AF466" i="1"/>
  <c r="T466" i="1"/>
  <c r="AG466" i="1" s="1"/>
  <c r="T465" i="1"/>
  <c r="AF464" i="1"/>
  <c r="T464" i="1"/>
  <c r="AG464" i="1" s="1"/>
  <c r="AF463" i="1"/>
  <c r="T463" i="1"/>
  <c r="AG463" i="1" s="1"/>
  <c r="Q463" i="1"/>
  <c r="O463" i="1"/>
  <c r="H463" i="1"/>
  <c r="AF462" i="1"/>
  <c r="T462" i="1"/>
  <c r="AG462" i="1" s="1"/>
  <c r="AF461" i="1"/>
  <c r="T461" i="1"/>
  <c r="AG461" i="1" s="1"/>
  <c r="AF460" i="1"/>
  <c r="T460" i="1"/>
  <c r="AG460" i="1" s="1"/>
  <c r="Q460" i="1"/>
  <c r="O460" i="1"/>
  <c r="M460" i="1"/>
  <c r="AF459" i="1"/>
  <c r="T459" i="1"/>
  <c r="AG459" i="1" s="1"/>
  <c r="T458" i="1"/>
  <c r="AF457" i="1"/>
  <c r="T457" i="1"/>
  <c r="AG457" i="1" s="1"/>
  <c r="AF456" i="1"/>
  <c r="T456" i="1"/>
  <c r="AG456" i="1" s="1"/>
  <c r="Q456" i="1"/>
  <c r="O456" i="1"/>
  <c r="M456" i="1"/>
  <c r="AF455" i="1"/>
  <c r="T455" i="1"/>
  <c r="AG455" i="1" s="1"/>
  <c r="AF454" i="1"/>
  <c r="T454" i="1"/>
  <c r="AG454" i="1" s="1"/>
  <c r="AF453" i="1"/>
  <c r="T453" i="1"/>
  <c r="AG453" i="1" s="1"/>
  <c r="Q453" i="1"/>
  <c r="O453" i="1"/>
  <c r="M453" i="1"/>
  <c r="H453" i="1"/>
  <c r="AF452" i="1"/>
  <c r="T452" i="1"/>
  <c r="AG452" i="1" s="1"/>
  <c r="AF451" i="1"/>
  <c r="T451" i="1"/>
  <c r="AG451" i="1" s="1"/>
  <c r="AF450" i="1"/>
  <c r="T450" i="1"/>
  <c r="AG450" i="1" s="1"/>
  <c r="Q450" i="1"/>
  <c r="O450" i="1"/>
  <c r="H450" i="1"/>
  <c r="AF449" i="1"/>
  <c r="T449" i="1"/>
  <c r="AG449" i="1" s="1"/>
  <c r="AF448" i="1"/>
  <c r="T448" i="1"/>
  <c r="AG448" i="1" s="1"/>
  <c r="AF447" i="1"/>
  <c r="T447" i="1"/>
  <c r="AG447" i="1" s="1"/>
  <c r="Q447" i="1"/>
  <c r="O447" i="1"/>
  <c r="H447" i="1"/>
  <c r="AF446" i="1"/>
  <c r="T446" i="1"/>
  <c r="AG446" i="1" s="1"/>
  <c r="AF445" i="1"/>
  <c r="T445" i="1"/>
  <c r="AG445" i="1" s="1"/>
  <c r="AF444" i="1"/>
  <c r="T444" i="1"/>
  <c r="AG444" i="1" s="1"/>
  <c r="Q444" i="1"/>
  <c r="O444" i="1"/>
  <c r="H444" i="1"/>
  <c r="AF443" i="1"/>
  <c r="T443" i="1"/>
  <c r="AG443" i="1" s="1"/>
  <c r="AF442" i="1"/>
  <c r="T442" i="1"/>
  <c r="AG442" i="1" s="1"/>
  <c r="AH442" i="1" s="1"/>
  <c r="AF441" i="1"/>
  <c r="T441" i="1"/>
  <c r="AG441" i="1" s="1"/>
  <c r="Q441" i="1"/>
  <c r="O441" i="1"/>
  <c r="H441" i="1"/>
  <c r="AF440" i="1"/>
  <c r="T440" i="1"/>
  <c r="AG440" i="1" s="1"/>
  <c r="T439" i="1"/>
  <c r="AF438" i="1"/>
  <c r="T438" i="1"/>
  <c r="AG438" i="1" s="1"/>
  <c r="AF437" i="1"/>
  <c r="T437" i="1"/>
  <c r="AG437" i="1" s="1"/>
  <c r="Q437" i="1"/>
  <c r="O437" i="1"/>
  <c r="M437" i="1"/>
  <c r="H437" i="1"/>
  <c r="AF436" i="1"/>
  <c r="T436" i="1"/>
  <c r="AG436" i="1" s="1"/>
  <c r="AF435" i="1"/>
  <c r="T435" i="1"/>
  <c r="AG435" i="1" s="1"/>
  <c r="AF434" i="1"/>
  <c r="T434" i="1"/>
  <c r="AG434" i="1" s="1"/>
  <c r="Q434" i="1"/>
  <c r="O434" i="1"/>
  <c r="M434" i="1"/>
  <c r="H434" i="1"/>
  <c r="AF433" i="1"/>
  <c r="T433" i="1"/>
  <c r="AG433" i="1" s="1"/>
  <c r="AF432" i="1"/>
  <c r="T432" i="1"/>
  <c r="AG432" i="1" s="1"/>
  <c r="AF431" i="1"/>
  <c r="T431" i="1"/>
  <c r="AG431" i="1" s="1"/>
  <c r="Q431" i="1"/>
  <c r="O431" i="1"/>
  <c r="H431" i="1"/>
  <c r="AF430" i="1"/>
  <c r="T430" i="1"/>
  <c r="AG430" i="1" s="1"/>
  <c r="AF429" i="1"/>
  <c r="T429" i="1"/>
  <c r="AG429" i="1" s="1"/>
  <c r="AF428" i="1"/>
  <c r="T428" i="1"/>
  <c r="AG428" i="1" s="1"/>
  <c r="Q428" i="1"/>
  <c r="O428" i="1"/>
  <c r="AF424" i="1"/>
  <c r="T424" i="1"/>
  <c r="AG424" i="1" s="1"/>
  <c r="AH424" i="1" s="1"/>
  <c r="AF423" i="1"/>
  <c r="T423" i="1"/>
  <c r="AG423" i="1" s="1"/>
  <c r="AF422" i="1"/>
  <c r="T422" i="1"/>
  <c r="AG422" i="1" s="1"/>
  <c r="Q422" i="1"/>
  <c r="O422" i="1"/>
  <c r="H422" i="1"/>
  <c r="AF421" i="1"/>
  <c r="T421" i="1"/>
  <c r="AG421" i="1" s="1"/>
  <c r="AF420" i="1"/>
  <c r="T420" i="1"/>
  <c r="AG420" i="1" s="1"/>
  <c r="AF419" i="1"/>
  <c r="T419" i="1"/>
  <c r="AG419" i="1" s="1"/>
  <c r="Q419" i="1"/>
  <c r="O419" i="1"/>
  <c r="H419" i="1"/>
  <c r="AF418" i="1"/>
  <c r="T418" i="1"/>
  <c r="AG418" i="1" s="1"/>
  <c r="AF417" i="1"/>
  <c r="T417" i="1"/>
  <c r="AG417" i="1" s="1"/>
  <c r="AF416" i="1"/>
  <c r="T416" i="1"/>
  <c r="AG416" i="1" s="1"/>
  <c r="Q416" i="1"/>
  <c r="O416" i="1"/>
  <c r="H416" i="1"/>
  <c r="H413" i="1"/>
  <c r="AF412" i="1"/>
  <c r="T412" i="1"/>
  <c r="AG412" i="1" s="1"/>
  <c r="AF411" i="1"/>
  <c r="T411" i="1"/>
  <c r="AG411" i="1" s="1"/>
  <c r="AF410" i="1"/>
  <c r="T410" i="1"/>
  <c r="AG410" i="1" s="1"/>
  <c r="Q410" i="1"/>
  <c r="O410" i="1"/>
  <c r="H410" i="1"/>
  <c r="AF409" i="1"/>
  <c r="T409" i="1"/>
  <c r="AG409" i="1" s="1"/>
  <c r="AF408" i="1"/>
  <c r="T408" i="1"/>
  <c r="AG408" i="1" s="1"/>
  <c r="AF407" i="1"/>
  <c r="T407" i="1"/>
  <c r="AG407" i="1" s="1"/>
  <c r="Q407" i="1"/>
  <c r="O407" i="1"/>
  <c r="H407" i="1"/>
  <c r="AF406" i="1"/>
  <c r="T406" i="1"/>
  <c r="AG406" i="1" s="1"/>
  <c r="AF405" i="1"/>
  <c r="T405" i="1"/>
  <c r="AG405" i="1" s="1"/>
  <c r="AF404" i="1"/>
  <c r="T404" i="1"/>
  <c r="AG404" i="1" s="1"/>
  <c r="Q404" i="1"/>
  <c r="O404" i="1"/>
  <c r="AG403" i="1"/>
  <c r="AF403" i="1"/>
  <c r="AF402" i="1"/>
  <c r="T402" i="1"/>
  <c r="AG402" i="1" s="1"/>
  <c r="AF401" i="1"/>
  <c r="T401" i="1"/>
  <c r="AG401" i="1" s="1"/>
  <c r="Q401" i="1"/>
  <c r="O401" i="1"/>
  <c r="AF400" i="1"/>
  <c r="T400" i="1"/>
  <c r="AG400" i="1" s="1"/>
  <c r="AF399" i="1"/>
  <c r="T399" i="1"/>
  <c r="AG399" i="1" s="1"/>
  <c r="AF398" i="1"/>
  <c r="T398" i="1"/>
  <c r="AG398" i="1" s="1"/>
  <c r="Q398" i="1"/>
  <c r="O398" i="1"/>
  <c r="H398" i="1"/>
  <c r="AF397" i="1"/>
  <c r="T397" i="1"/>
  <c r="AG397" i="1" s="1"/>
  <c r="AF396" i="1"/>
  <c r="T396" i="1"/>
  <c r="AG396" i="1" s="1"/>
  <c r="AF395" i="1"/>
  <c r="T395" i="1"/>
  <c r="AG395" i="1" s="1"/>
  <c r="Q395" i="1"/>
  <c r="O395" i="1"/>
  <c r="H395" i="1"/>
  <c r="AF394" i="1"/>
  <c r="T394" i="1"/>
  <c r="AG394" i="1" s="1"/>
  <c r="AF393" i="1"/>
  <c r="T393" i="1"/>
  <c r="AG393" i="1" s="1"/>
  <c r="AF392" i="1"/>
  <c r="AH392" i="1" s="1"/>
  <c r="T392" i="1"/>
  <c r="AG392" i="1" s="1"/>
  <c r="Q392" i="1"/>
  <c r="O392" i="1"/>
  <c r="M392" i="1"/>
  <c r="H392" i="1"/>
  <c r="AF391" i="1"/>
  <c r="T391" i="1"/>
  <c r="AG391" i="1" s="1"/>
  <c r="AF390" i="1"/>
  <c r="T390" i="1"/>
  <c r="AG390" i="1" s="1"/>
  <c r="AF389" i="1"/>
  <c r="T389" i="1"/>
  <c r="AG389" i="1" s="1"/>
  <c r="AF388" i="1"/>
  <c r="T388" i="1"/>
  <c r="AG388" i="1" s="1"/>
  <c r="Q388" i="1"/>
  <c r="O388" i="1"/>
  <c r="H388" i="1"/>
  <c r="AF387" i="1"/>
  <c r="T387" i="1"/>
  <c r="AG387" i="1" s="1"/>
  <c r="AF386" i="1"/>
  <c r="T386" i="1"/>
  <c r="AG386" i="1" s="1"/>
  <c r="AF385" i="1"/>
  <c r="T385" i="1"/>
  <c r="AG385" i="1" s="1"/>
  <c r="AF384" i="1"/>
  <c r="T384" i="1"/>
  <c r="AG384" i="1" s="1"/>
  <c r="AF383" i="1"/>
  <c r="T383" i="1"/>
  <c r="AG383" i="1" s="1"/>
  <c r="Q383" i="1"/>
  <c r="O383" i="1"/>
  <c r="AG382" i="1"/>
  <c r="AF382" i="1"/>
  <c r="AG381" i="1"/>
  <c r="AF381" i="1"/>
  <c r="AF380" i="1"/>
  <c r="T380" i="1"/>
  <c r="AG380" i="1" s="1"/>
  <c r="Q380" i="1"/>
  <c r="O380" i="1"/>
  <c r="H380" i="1"/>
  <c r="AG379" i="1"/>
  <c r="AF379" i="1"/>
  <c r="AG378" i="1"/>
  <c r="AF378" i="1"/>
  <c r="AF377" i="1"/>
  <c r="T377" i="1"/>
  <c r="AG377" i="1" s="1"/>
  <c r="Q377" i="1"/>
  <c r="O377" i="1"/>
  <c r="AG376" i="1"/>
  <c r="AF376" i="1"/>
  <c r="AG375" i="1"/>
  <c r="AF375" i="1"/>
  <c r="AF374" i="1"/>
  <c r="T374" i="1"/>
  <c r="AG374" i="1" s="1"/>
  <c r="Q374" i="1"/>
  <c r="O374" i="1"/>
  <c r="H374" i="1"/>
  <c r="AG373" i="1"/>
  <c r="AF373" i="1"/>
  <c r="AG372" i="1"/>
  <c r="AF372" i="1"/>
  <c r="AH372" i="1" s="1"/>
  <c r="AF371" i="1"/>
  <c r="T371" i="1"/>
  <c r="AG371" i="1" s="1"/>
  <c r="Q371" i="1"/>
  <c r="O371" i="1"/>
  <c r="H371" i="1"/>
  <c r="AG370" i="1"/>
  <c r="AF370" i="1"/>
  <c r="AG369" i="1"/>
  <c r="AF369" i="1"/>
  <c r="AF368" i="1"/>
  <c r="T368" i="1"/>
  <c r="AG368" i="1" s="1"/>
  <c r="Q368" i="1"/>
  <c r="O368" i="1"/>
  <c r="H368" i="1"/>
  <c r="AF367" i="1"/>
  <c r="T367" i="1"/>
  <c r="AG367" i="1" s="1"/>
  <c r="AH367" i="1" s="1"/>
  <c r="AF366" i="1"/>
  <c r="T366" i="1"/>
  <c r="AG366" i="1" s="1"/>
  <c r="AF365" i="1"/>
  <c r="T365" i="1"/>
  <c r="AG365" i="1" s="1"/>
  <c r="Q365" i="1"/>
  <c r="O365" i="1"/>
  <c r="H365" i="1"/>
  <c r="AG364" i="1"/>
  <c r="AF364" i="1"/>
  <c r="AG363" i="1"/>
  <c r="AF363" i="1"/>
  <c r="AF362" i="1"/>
  <c r="T362" i="1"/>
  <c r="AG362" i="1" s="1"/>
  <c r="Q362" i="1"/>
  <c r="O362" i="1"/>
  <c r="H362" i="1"/>
  <c r="AG361" i="1"/>
  <c r="AF361" i="1"/>
  <c r="AG360" i="1"/>
  <c r="AF360" i="1"/>
  <c r="AF359" i="1"/>
  <c r="T359" i="1"/>
  <c r="AG359" i="1" s="1"/>
  <c r="Q359" i="1"/>
  <c r="O359" i="1"/>
  <c r="H359" i="1"/>
  <c r="AG358" i="1"/>
  <c r="AF358" i="1"/>
  <c r="AG357" i="1"/>
  <c r="AF357" i="1"/>
  <c r="AF356" i="1"/>
  <c r="T356" i="1"/>
  <c r="AG356" i="1" s="1"/>
  <c r="Q356" i="1"/>
  <c r="O356" i="1"/>
  <c r="H356" i="1"/>
  <c r="AG355" i="1"/>
  <c r="AF355" i="1"/>
  <c r="AG354" i="1"/>
  <c r="AF354" i="1"/>
  <c r="AF353" i="1"/>
  <c r="T353" i="1"/>
  <c r="AG353" i="1" s="1"/>
  <c r="Q353" i="1"/>
  <c r="O353" i="1"/>
  <c r="AG352" i="1"/>
  <c r="AF352" i="1"/>
  <c r="AG351" i="1"/>
  <c r="AF351" i="1"/>
  <c r="AH351" i="1" s="1"/>
  <c r="AF350" i="1"/>
  <c r="T350" i="1"/>
  <c r="AG350" i="1" s="1"/>
  <c r="Q350" i="1"/>
  <c r="O350" i="1"/>
  <c r="H350" i="1"/>
  <c r="AG349" i="1"/>
  <c r="AF349" i="1"/>
  <c r="AG348" i="1"/>
  <c r="AF348" i="1"/>
  <c r="AF347" i="1"/>
  <c r="T347" i="1"/>
  <c r="AG347" i="1" s="1"/>
  <c r="Q347" i="1"/>
  <c r="O347" i="1"/>
  <c r="H347" i="1"/>
  <c r="AG346" i="1"/>
  <c r="AF346" i="1"/>
  <c r="AH346" i="1" s="1"/>
  <c r="AG345" i="1"/>
  <c r="AF345" i="1"/>
  <c r="AF344" i="1"/>
  <c r="T344" i="1"/>
  <c r="AG344" i="1" s="1"/>
  <c r="Q344" i="1"/>
  <c r="O344" i="1"/>
  <c r="H344" i="1"/>
  <c r="AF343" i="1"/>
  <c r="T343" i="1"/>
  <c r="AG343" i="1" s="1"/>
  <c r="AF342" i="1"/>
  <c r="T342" i="1"/>
  <c r="AG342" i="1" s="1"/>
  <c r="AF341" i="1"/>
  <c r="T341" i="1"/>
  <c r="AG341" i="1" s="1"/>
  <c r="Q341" i="1"/>
  <c r="O341" i="1"/>
  <c r="AF340" i="1"/>
  <c r="T340" i="1"/>
  <c r="AG340" i="1" s="1"/>
  <c r="AF339" i="1"/>
  <c r="T339" i="1"/>
  <c r="AG339" i="1" s="1"/>
  <c r="Q339" i="1"/>
  <c r="O339" i="1"/>
  <c r="M339" i="1"/>
  <c r="H339" i="1"/>
  <c r="AF338" i="1"/>
  <c r="T338" i="1"/>
  <c r="AG338" i="1" s="1"/>
  <c r="AF337" i="1"/>
  <c r="T337" i="1"/>
  <c r="AG337" i="1" s="1"/>
  <c r="Q337" i="1"/>
  <c r="O337" i="1"/>
  <c r="M337" i="1"/>
  <c r="H337" i="1"/>
  <c r="AF336" i="1"/>
  <c r="T336" i="1"/>
  <c r="AG336" i="1" s="1"/>
  <c r="AF335" i="1"/>
  <c r="T335" i="1"/>
  <c r="AG335" i="1" s="1"/>
  <c r="AF334" i="1"/>
  <c r="T334" i="1"/>
  <c r="AG334" i="1" s="1"/>
  <c r="Q334" i="1"/>
  <c r="O334" i="1"/>
  <c r="H334" i="1"/>
  <c r="AF333" i="1"/>
  <c r="T333" i="1"/>
  <c r="AG333" i="1" s="1"/>
  <c r="AF332" i="1"/>
  <c r="T332" i="1"/>
  <c r="AG332" i="1" s="1"/>
  <c r="Q332" i="1"/>
  <c r="O332" i="1"/>
  <c r="M332" i="1"/>
  <c r="H332" i="1"/>
  <c r="AF331" i="1"/>
  <c r="T331" i="1"/>
  <c r="AG331" i="1" s="1"/>
  <c r="AF330" i="1"/>
  <c r="T330" i="1"/>
  <c r="AG330" i="1" s="1"/>
  <c r="AF329" i="1"/>
  <c r="T329" i="1"/>
  <c r="AG329" i="1" s="1"/>
  <c r="Q329" i="1"/>
  <c r="O329" i="1"/>
  <c r="H329" i="1"/>
  <c r="AF328" i="1"/>
  <c r="T328" i="1"/>
  <c r="AG328" i="1" s="1"/>
  <c r="AH328" i="1" s="1"/>
  <c r="AF327" i="1"/>
  <c r="T327" i="1"/>
  <c r="AG327" i="1" s="1"/>
  <c r="AF326" i="1"/>
  <c r="T326" i="1"/>
  <c r="AG326" i="1" s="1"/>
  <c r="Q326" i="1"/>
  <c r="H326" i="1"/>
  <c r="AF325" i="1"/>
  <c r="T325" i="1"/>
  <c r="AG325" i="1" s="1"/>
  <c r="AF324" i="1"/>
  <c r="T324" i="1"/>
  <c r="AG324" i="1" s="1"/>
  <c r="AF323" i="1"/>
  <c r="T323" i="1"/>
  <c r="AG323" i="1" s="1"/>
  <c r="AH323" i="1" s="1"/>
  <c r="AF322" i="1"/>
  <c r="T322" i="1"/>
  <c r="AG322" i="1" s="1"/>
  <c r="Q322" i="1"/>
  <c r="O322" i="1"/>
  <c r="M322" i="1"/>
  <c r="H322" i="1"/>
  <c r="AF321" i="1"/>
  <c r="T321" i="1"/>
  <c r="AG321" i="1" s="1"/>
  <c r="AF320" i="1"/>
  <c r="T320" i="1"/>
  <c r="AG320" i="1" s="1"/>
  <c r="AF319" i="1"/>
  <c r="T319" i="1"/>
  <c r="AG319" i="1" s="1"/>
  <c r="AH319" i="1" s="1"/>
  <c r="Q319" i="1"/>
  <c r="O319" i="1"/>
  <c r="H319" i="1"/>
  <c r="AF318" i="1"/>
  <c r="T318" i="1"/>
  <c r="AG318" i="1" s="1"/>
  <c r="AF317" i="1"/>
  <c r="T317" i="1"/>
  <c r="AG317" i="1" s="1"/>
  <c r="AF316" i="1"/>
  <c r="T316" i="1"/>
  <c r="AG316" i="1" s="1"/>
  <c r="Q316" i="1"/>
  <c r="O316" i="1"/>
  <c r="H316" i="1"/>
  <c r="AF315" i="1"/>
  <c r="T315" i="1"/>
  <c r="AG315" i="1" s="1"/>
  <c r="AF314" i="1"/>
  <c r="T314" i="1"/>
  <c r="AG314" i="1" s="1"/>
  <c r="AF313" i="1"/>
  <c r="T313" i="1"/>
  <c r="AG313" i="1" s="1"/>
  <c r="Q313" i="1"/>
  <c r="O313" i="1"/>
  <c r="H313" i="1"/>
  <c r="AF312" i="1"/>
  <c r="T312" i="1"/>
  <c r="AG312" i="1" s="1"/>
  <c r="AF311" i="1"/>
  <c r="T311" i="1"/>
  <c r="AG311" i="1" s="1"/>
  <c r="AF310" i="1"/>
  <c r="T310" i="1"/>
  <c r="AG310" i="1" s="1"/>
  <c r="Q310" i="1"/>
  <c r="O310" i="1"/>
  <c r="H310" i="1"/>
  <c r="AF309" i="1"/>
  <c r="T309" i="1"/>
  <c r="AG309" i="1" s="1"/>
  <c r="AF308" i="1"/>
  <c r="T308" i="1"/>
  <c r="AG308" i="1" s="1"/>
  <c r="AF307" i="1"/>
  <c r="T307" i="1"/>
  <c r="AG307" i="1" s="1"/>
  <c r="Q307" i="1"/>
  <c r="O307" i="1"/>
  <c r="AF306" i="1"/>
  <c r="T306" i="1"/>
  <c r="AG306" i="1" s="1"/>
  <c r="AF305" i="1"/>
  <c r="T305" i="1"/>
  <c r="AG305" i="1" s="1"/>
  <c r="AF304" i="1"/>
  <c r="T304" i="1"/>
  <c r="AG304" i="1" s="1"/>
  <c r="Q304" i="1"/>
  <c r="O304" i="1"/>
  <c r="H304" i="1"/>
  <c r="AF303" i="1"/>
  <c r="T303" i="1"/>
  <c r="AG303" i="1" s="1"/>
  <c r="AF302" i="1"/>
  <c r="T302" i="1"/>
  <c r="AG302" i="1" s="1"/>
  <c r="AF301" i="1"/>
  <c r="T301" i="1"/>
  <c r="AG301" i="1" s="1"/>
  <c r="Q301" i="1"/>
  <c r="O301" i="1"/>
  <c r="H301" i="1"/>
  <c r="AF300" i="1"/>
  <c r="T300" i="1"/>
  <c r="AG300" i="1" s="1"/>
  <c r="AF299" i="1"/>
  <c r="T299" i="1"/>
  <c r="AG299" i="1" s="1"/>
  <c r="AF298" i="1"/>
  <c r="T298" i="1"/>
  <c r="AG298" i="1" s="1"/>
  <c r="Q298" i="1"/>
  <c r="O298" i="1"/>
  <c r="H298" i="1"/>
  <c r="AG297" i="1"/>
  <c r="AF297" i="1"/>
  <c r="AF296" i="1"/>
  <c r="T296" i="1"/>
  <c r="AG296" i="1" s="1"/>
  <c r="AF295" i="1"/>
  <c r="T295" i="1"/>
  <c r="AG295" i="1" s="1"/>
  <c r="Q295" i="1"/>
  <c r="O295" i="1"/>
  <c r="H295" i="1"/>
  <c r="AG294" i="1"/>
  <c r="AF294" i="1"/>
  <c r="AF293" i="1"/>
  <c r="T293" i="1"/>
  <c r="AG293" i="1" s="1"/>
  <c r="AF292" i="1"/>
  <c r="T292" i="1"/>
  <c r="AG292" i="1" s="1"/>
  <c r="Q292" i="1"/>
  <c r="O292" i="1"/>
  <c r="H292" i="1"/>
  <c r="AG291" i="1"/>
  <c r="AF291" i="1"/>
  <c r="AF290" i="1"/>
  <c r="T290" i="1"/>
  <c r="AG290" i="1" s="1"/>
  <c r="AF289" i="1"/>
  <c r="T289" i="1"/>
  <c r="AG289" i="1" s="1"/>
  <c r="Q289" i="1"/>
  <c r="O289" i="1"/>
  <c r="AF288" i="1"/>
  <c r="T288" i="1"/>
  <c r="AG288" i="1" s="1"/>
  <c r="AF287" i="1"/>
  <c r="T287" i="1"/>
  <c r="AG287" i="1" s="1"/>
  <c r="AF286" i="1"/>
  <c r="T286" i="1"/>
  <c r="AG286" i="1" s="1"/>
  <c r="AF285" i="1"/>
  <c r="T285" i="1"/>
  <c r="AG285" i="1" s="1"/>
  <c r="AF284" i="1"/>
  <c r="T284" i="1"/>
  <c r="AG284" i="1" s="1"/>
  <c r="Q284" i="1"/>
  <c r="O284" i="1"/>
  <c r="H284" i="1"/>
  <c r="AF283" i="1"/>
  <c r="T283" i="1"/>
  <c r="AG283" i="1" s="1"/>
  <c r="AF282" i="1"/>
  <c r="T282" i="1"/>
  <c r="AG282" i="1" s="1"/>
  <c r="AF281" i="1"/>
  <c r="T281" i="1"/>
  <c r="AG281" i="1" s="1"/>
  <c r="AF280" i="1"/>
  <c r="T280" i="1"/>
  <c r="AG280" i="1" s="1"/>
  <c r="Q280" i="1"/>
  <c r="O280" i="1"/>
  <c r="H280" i="1"/>
  <c r="AF279" i="1"/>
  <c r="T279" i="1"/>
  <c r="AG279" i="1" s="1"/>
  <c r="AF278" i="1"/>
  <c r="T278" i="1"/>
  <c r="AG278" i="1" s="1"/>
  <c r="AF277" i="1"/>
  <c r="T277" i="1"/>
  <c r="AG277" i="1" s="1"/>
  <c r="AF276" i="1"/>
  <c r="T276" i="1"/>
  <c r="AG276" i="1" s="1"/>
  <c r="Q276" i="1"/>
  <c r="O276" i="1"/>
  <c r="H276" i="1"/>
  <c r="AF275" i="1"/>
  <c r="T275" i="1"/>
  <c r="AG275" i="1" s="1"/>
  <c r="AF274" i="1"/>
  <c r="T274" i="1"/>
  <c r="AG274" i="1" s="1"/>
  <c r="AF273" i="1"/>
  <c r="T273" i="1"/>
  <c r="AG273" i="1" s="1"/>
  <c r="AF272" i="1"/>
  <c r="T272" i="1"/>
  <c r="AG272" i="1" s="1"/>
  <c r="Q272" i="1"/>
  <c r="O272" i="1"/>
  <c r="H272" i="1"/>
  <c r="AF271" i="1"/>
  <c r="T271" i="1"/>
  <c r="AG271" i="1" s="1"/>
  <c r="AF270" i="1"/>
  <c r="T270" i="1"/>
  <c r="AG270" i="1" s="1"/>
  <c r="AF269" i="1"/>
  <c r="T269" i="1"/>
  <c r="AG269" i="1" s="1"/>
  <c r="AF268" i="1"/>
  <c r="T268" i="1"/>
  <c r="AG268" i="1" s="1"/>
  <c r="Q268" i="1"/>
  <c r="O268" i="1"/>
  <c r="H268" i="1"/>
  <c r="AF267" i="1"/>
  <c r="T267" i="1"/>
  <c r="AG267" i="1" s="1"/>
  <c r="AF266" i="1"/>
  <c r="T266" i="1"/>
  <c r="AG266" i="1" s="1"/>
  <c r="AF265" i="1"/>
  <c r="T265" i="1"/>
  <c r="AG265" i="1" s="1"/>
  <c r="AF264" i="1"/>
  <c r="T264" i="1"/>
  <c r="AG264" i="1" s="1"/>
  <c r="Q264" i="1"/>
  <c r="O264" i="1"/>
  <c r="H264" i="1"/>
  <c r="AF263" i="1"/>
  <c r="T263" i="1"/>
  <c r="AG263" i="1" s="1"/>
  <c r="AF262" i="1"/>
  <c r="T262" i="1"/>
  <c r="AG262" i="1" s="1"/>
  <c r="AF261" i="1"/>
  <c r="T261" i="1"/>
  <c r="AG261" i="1" s="1"/>
  <c r="AF260" i="1"/>
  <c r="T260" i="1"/>
  <c r="AG260" i="1" s="1"/>
  <c r="AF259" i="1"/>
  <c r="T259" i="1"/>
  <c r="AG259" i="1" s="1"/>
  <c r="AF258" i="1"/>
  <c r="T258" i="1"/>
  <c r="AG258" i="1" s="1"/>
  <c r="Q258" i="1"/>
  <c r="O258" i="1"/>
  <c r="H258" i="1"/>
  <c r="AF257" i="1"/>
  <c r="T257" i="1"/>
  <c r="AG257" i="1" s="1"/>
  <c r="AF256" i="1"/>
  <c r="T256" i="1"/>
  <c r="AG256" i="1" s="1"/>
  <c r="AF255" i="1"/>
  <c r="T255" i="1"/>
  <c r="AG255" i="1" s="1"/>
  <c r="AF254" i="1"/>
  <c r="T254" i="1"/>
  <c r="AG254" i="1" s="1"/>
  <c r="Q254" i="1"/>
  <c r="O254" i="1"/>
  <c r="H254" i="1"/>
  <c r="AG253" i="1"/>
  <c r="AF253" i="1"/>
  <c r="AG252" i="1"/>
  <c r="AF252" i="1"/>
  <c r="AG251" i="1"/>
  <c r="AF251" i="1"/>
  <c r="Q251" i="1"/>
  <c r="O251" i="1"/>
  <c r="H251" i="1"/>
  <c r="AF250" i="1"/>
  <c r="T250" i="1"/>
  <c r="AG250" i="1" s="1"/>
  <c r="AG249" i="1"/>
  <c r="AF249" i="1"/>
  <c r="AG248" i="1"/>
  <c r="AF248" i="1"/>
  <c r="Q248" i="1"/>
  <c r="O248" i="1"/>
  <c r="H248" i="1"/>
  <c r="AG247" i="1"/>
  <c r="AF247" i="1"/>
  <c r="AG246" i="1"/>
  <c r="AF246" i="1"/>
  <c r="AG245" i="1"/>
  <c r="AF245" i="1"/>
  <c r="AG244" i="1"/>
  <c r="AH244" i="1" s="1"/>
  <c r="AF244" i="1"/>
  <c r="Q244" i="1"/>
  <c r="O244" i="1"/>
  <c r="H244" i="1"/>
  <c r="AG243" i="1"/>
  <c r="AF243" i="1"/>
  <c r="AG242" i="1"/>
  <c r="AF242" i="1"/>
  <c r="AG241" i="1"/>
  <c r="AF241" i="1"/>
  <c r="Q241" i="1"/>
  <c r="O241" i="1"/>
  <c r="H241" i="1"/>
  <c r="AG240" i="1"/>
  <c r="AF240" i="1"/>
  <c r="AG239" i="1"/>
  <c r="AF239" i="1"/>
  <c r="AG238" i="1"/>
  <c r="AF238" i="1"/>
  <c r="AG237" i="1"/>
  <c r="AF237" i="1"/>
  <c r="AG236" i="1"/>
  <c r="AF236" i="1"/>
  <c r="Q236" i="1"/>
  <c r="O236" i="1"/>
  <c r="H236" i="1"/>
  <c r="AF235" i="1"/>
  <c r="T235" i="1"/>
  <c r="AG235" i="1" s="1"/>
  <c r="AG234" i="1"/>
  <c r="AF234" i="1"/>
  <c r="AG233" i="1"/>
  <c r="AF233" i="1"/>
  <c r="Q233" i="1"/>
  <c r="O233" i="1"/>
  <c r="H233" i="1"/>
  <c r="AG232" i="1"/>
  <c r="AF232" i="1"/>
  <c r="AG231" i="1"/>
  <c r="AF231" i="1"/>
  <c r="AG230" i="1"/>
  <c r="AF230" i="1"/>
  <c r="Q230" i="1"/>
  <c r="O230" i="1"/>
  <c r="H230" i="1"/>
  <c r="AG229" i="1"/>
  <c r="AF229" i="1"/>
  <c r="AG228" i="1"/>
  <c r="AF228" i="1"/>
  <c r="AG227" i="1"/>
  <c r="AF227" i="1"/>
  <c r="AG226" i="1"/>
  <c r="AF226" i="1"/>
  <c r="AG225" i="1"/>
  <c r="AF225" i="1"/>
  <c r="Q225" i="1"/>
  <c r="O225" i="1"/>
  <c r="H225" i="1"/>
  <c r="AG224" i="1"/>
  <c r="AF224" i="1"/>
  <c r="AG223" i="1"/>
  <c r="AF223" i="1"/>
  <c r="AG222" i="1"/>
  <c r="AF222" i="1"/>
  <c r="AG221" i="1"/>
  <c r="AF221" i="1"/>
  <c r="Q221" i="1"/>
  <c r="O221" i="1"/>
  <c r="H221" i="1"/>
  <c r="AG220" i="1"/>
  <c r="AF220" i="1"/>
  <c r="AG219" i="1"/>
  <c r="AF219" i="1"/>
  <c r="AG218" i="1"/>
  <c r="AF218" i="1"/>
  <c r="AG217" i="1"/>
  <c r="AF217" i="1"/>
  <c r="Q217" i="1"/>
  <c r="O217" i="1"/>
  <c r="H217" i="1"/>
  <c r="AG216" i="1"/>
  <c r="AF216" i="1"/>
  <c r="AG215" i="1"/>
  <c r="AF215" i="1"/>
  <c r="AG214" i="1"/>
  <c r="AF214" i="1"/>
  <c r="Q214" i="1"/>
  <c r="O214" i="1"/>
  <c r="H214" i="1"/>
  <c r="AG213" i="1"/>
  <c r="AF213" i="1"/>
  <c r="AG212" i="1"/>
  <c r="AF212" i="1"/>
  <c r="AG211" i="1"/>
  <c r="AF211" i="1"/>
  <c r="AG210" i="1"/>
  <c r="AF210" i="1"/>
  <c r="AG209" i="1"/>
  <c r="AF209" i="1"/>
  <c r="AH209" i="1" s="1"/>
  <c r="Q209" i="1"/>
  <c r="O209" i="1"/>
  <c r="H209" i="1"/>
  <c r="AG208" i="1"/>
  <c r="AF208" i="1"/>
  <c r="AG207" i="1"/>
  <c r="AF207" i="1"/>
  <c r="AG206" i="1"/>
  <c r="AF206" i="1"/>
  <c r="Q206" i="1"/>
  <c r="O206" i="1"/>
  <c r="H206" i="1"/>
  <c r="AG205" i="1"/>
  <c r="AF205" i="1"/>
  <c r="AG204" i="1"/>
  <c r="AF204" i="1"/>
  <c r="AG203" i="1"/>
  <c r="AF203" i="1"/>
  <c r="AG202" i="1"/>
  <c r="AF202" i="1"/>
  <c r="Q202" i="1"/>
  <c r="O202" i="1"/>
  <c r="H202" i="1"/>
  <c r="AF201" i="1"/>
  <c r="T201" i="1"/>
  <c r="AG201" i="1" s="1"/>
  <c r="AG200" i="1"/>
  <c r="AF200" i="1"/>
  <c r="AG199" i="1"/>
  <c r="AF199" i="1"/>
  <c r="Q199" i="1"/>
  <c r="O199" i="1"/>
  <c r="H199" i="1"/>
  <c r="AG198" i="1"/>
  <c r="AF198" i="1"/>
  <c r="AG197" i="1"/>
  <c r="AF197" i="1"/>
  <c r="AG196" i="1"/>
  <c r="AF196" i="1"/>
  <c r="Q196" i="1"/>
  <c r="O196" i="1"/>
  <c r="H196" i="1"/>
  <c r="AG195" i="1"/>
  <c r="AF195" i="1"/>
  <c r="AH195" i="1" s="1"/>
  <c r="AG194" i="1"/>
  <c r="AF194" i="1"/>
  <c r="AG193" i="1"/>
  <c r="AF193" i="1"/>
  <c r="Q193" i="1"/>
  <c r="O193" i="1"/>
  <c r="H193" i="1"/>
  <c r="AF192" i="1"/>
  <c r="T192" i="1"/>
  <c r="AG192" i="1" s="1"/>
  <c r="AG191" i="1"/>
  <c r="AF191" i="1"/>
  <c r="AG190" i="1"/>
  <c r="AF190" i="1"/>
  <c r="Q190" i="1"/>
  <c r="O190" i="1"/>
  <c r="H190" i="1"/>
  <c r="AG189" i="1"/>
  <c r="AF189" i="1"/>
  <c r="AG188" i="1"/>
  <c r="AF188" i="1"/>
  <c r="AH188" i="1" s="1"/>
  <c r="AG187" i="1"/>
  <c r="AF187" i="1"/>
  <c r="Q187" i="1"/>
  <c r="O187" i="1"/>
  <c r="H187" i="1"/>
  <c r="AF186" i="1"/>
  <c r="T186" i="1"/>
  <c r="AG186" i="1" s="1"/>
  <c r="AG185" i="1"/>
  <c r="AF185" i="1"/>
  <c r="AG184" i="1"/>
  <c r="AF184" i="1"/>
  <c r="Q184" i="1"/>
  <c r="O184" i="1"/>
  <c r="H184" i="1"/>
  <c r="AF183" i="1"/>
  <c r="T183" i="1"/>
  <c r="AG183" i="1" s="1"/>
  <c r="AF182" i="1"/>
  <c r="T182" i="1"/>
  <c r="AG182" i="1" s="1"/>
  <c r="AF181" i="1"/>
  <c r="T181" i="1"/>
  <c r="AG181" i="1" s="1"/>
  <c r="AF180" i="1"/>
  <c r="T180" i="1"/>
  <c r="AG180" i="1" s="1"/>
  <c r="Q180" i="1"/>
  <c r="O180" i="1"/>
  <c r="H180" i="1"/>
  <c r="AF179" i="1"/>
  <c r="T179" i="1"/>
  <c r="AG179" i="1" s="1"/>
  <c r="AF178" i="1"/>
  <c r="T178" i="1"/>
  <c r="AG178" i="1" s="1"/>
  <c r="AF177" i="1"/>
  <c r="T177" i="1"/>
  <c r="AG177" i="1" s="1"/>
  <c r="AF176" i="1"/>
  <c r="T176" i="1"/>
  <c r="AG176" i="1" s="1"/>
  <c r="Q176" i="1"/>
  <c r="O176" i="1"/>
  <c r="AF175" i="1"/>
  <c r="T175" i="1"/>
  <c r="AG175" i="1" s="1"/>
  <c r="AF174" i="1"/>
  <c r="T174" i="1"/>
  <c r="AG174" i="1" s="1"/>
  <c r="AF173" i="1"/>
  <c r="T173" i="1"/>
  <c r="AG173" i="1" s="1"/>
  <c r="AH173" i="1" s="1"/>
  <c r="AF172" i="1"/>
  <c r="T172" i="1"/>
  <c r="AG172" i="1" s="1"/>
  <c r="Q172" i="1"/>
  <c r="O172" i="1"/>
  <c r="M172" i="1"/>
  <c r="AF171" i="1"/>
  <c r="T171" i="1"/>
  <c r="AG171" i="1" s="1"/>
  <c r="T170" i="1"/>
  <c r="AF169" i="1"/>
  <c r="T169" i="1"/>
  <c r="AG169" i="1" s="1"/>
  <c r="AF168" i="1"/>
  <c r="T168" i="1"/>
  <c r="AG168" i="1" s="1"/>
  <c r="AF167" i="1"/>
  <c r="T167" i="1"/>
  <c r="AG167" i="1" s="1"/>
  <c r="Q167" i="1"/>
  <c r="O167" i="1"/>
  <c r="H167" i="1"/>
  <c r="AF166" i="1"/>
  <c r="T166" i="1"/>
  <c r="AG166" i="1" s="1"/>
  <c r="AF165" i="1"/>
  <c r="T165" i="1"/>
  <c r="AG165" i="1" s="1"/>
  <c r="AF164" i="1"/>
  <c r="T164" i="1"/>
  <c r="AG164" i="1" s="1"/>
  <c r="Q164" i="1"/>
  <c r="O164" i="1"/>
  <c r="H164" i="1"/>
  <c r="AF163" i="1"/>
  <c r="T163" i="1"/>
  <c r="AG163" i="1" s="1"/>
  <c r="AF162" i="1"/>
  <c r="T162" i="1"/>
  <c r="AG162" i="1" s="1"/>
  <c r="AF161" i="1"/>
  <c r="T161" i="1"/>
  <c r="AG161" i="1" s="1"/>
  <c r="AF160" i="1"/>
  <c r="T160" i="1"/>
  <c r="AG160" i="1" s="1"/>
  <c r="AF159" i="1"/>
  <c r="T159" i="1"/>
  <c r="AG159" i="1" s="1"/>
  <c r="AF158" i="1"/>
  <c r="T158" i="1"/>
  <c r="AG158" i="1" s="1"/>
  <c r="Q158" i="1"/>
  <c r="O158" i="1"/>
  <c r="H158" i="1"/>
  <c r="C158" i="1"/>
  <c r="AF157" i="1"/>
  <c r="T157" i="1"/>
  <c r="AG157" i="1" s="1"/>
  <c r="AF156" i="1"/>
  <c r="T156" i="1"/>
  <c r="AG156" i="1" s="1"/>
  <c r="AF155" i="1"/>
  <c r="T155" i="1"/>
  <c r="AG155" i="1" s="1"/>
  <c r="AF154" i="1"/>
  <c r="T154" i="1"/>
  <c r="AG154" i="1" s="1"/>
  <c r="Q154" i="1"/>
  <c r="O154" i="1"/>
  <c r="H154" i="1"/>
  <c r="AF153" i="1"/>
  <c r="T153" i="1"/>
  <c r="AG153" i="1" s="1"/>
  <c r="AF152" i="1"/>
  <c r="T152" i="1"/>
  <c r="AG152" i="1" s="1"/>
  <c r="AF151" i="1"/>
  <c r="T151" i="1"/>
  <c r="AG151" i="1" s="1"/>
  <c r="Q151" i="1"/>
  <c r="O151" i="1"/>
  <c r="H151" i="1"/>
  <c r="AF150" i="1"/>
  <c r="T150" i="1"/>
  <c r="AG150" i="1" s="1"/>
  <c r="AF149" i="1"/>
  <c r="T149" i="1"/>
  <c r="AG149" i="1" s="1"/>
  <c r="AF148" i="1"/>
  <c r="T148" i="1"/>
  <c r="AG148" i="1" s="1"/>
  <c r="Q148" i="1"/>
  <c r="O148" i="1"/>
  <c r="AF147" i="1"/>
  <c r="T147" i="1"/>
  <c r="AG147" i="1" s="1"/>
  <c r="AF146" i="1"/>
  <c r="T146" i="1"/>
  <c r="AG146" i="1" s="1"/>
  <c r="AF145" i="1"/>
  <c r="T145" i="1"/>
  <c r="AG145" i="1" s="1"/>
  <c r="Q145" i="1"/>
  <c r="O145" i="1"/>
  <c r="AF144" i="1"/>
  <c r="T144" i="1"/>
  <c r="AG144" i="1" s="1"/>
  <c r="AF143" i="1"/>
  <c r="T143" i="1"/>
  <c r="AG143" i="1" s="1"/>
  <c r="AF142" i="1"/>
  <c r="T142" i="1"/>
  <c r="AG142" i="1" s="1"/>
  <c r="Q142" i="1"/>
  <c r="O142" i="1"/>
  <c r="AF141" i="1"/>
  <c r="T141" i="1"/>
  <c r="AG141" i="1" s="1"/>
  <c r="AH141" i="1" s="1"/>
  <c r="AF140" i="1"/>
  <c r="T140" i="1"/>
  <c r="AG140" i="1" s="1"/>
  <c r="AF139" i="1"/>
  <c r="T139" i="1"/>
  <c r="AG139" i="1" s="1"/>
  <c r="AF138" i="1"/>
  <c r="T138" i="1"/>
  <c r="AG138" i="1" s="1"/>
  <c r="Q138" i="1"/>
  <c r="O138" i="1"/>
  <c r="H138" i="1"/>
  <c r="AF137" i="1"/>
  <c r="T137" i="1"/>
  <c r="AG137" i="1" s="1"/>
  <c r="AF136" i="1"/>
  <c r="T136" i="1"/>
  <c r="AG136" i="1" s="1"/>
  <c r="AF135" i="1"/>
  <c r="T135" i="1"/>
  <c r="AG135" i="1" s="1"/>
  <c r="AF134" i="1"/>
  <c r="T134" i="1"/>
  <c r="AG134" i="1" s="1"/>
  <c r="AF133" i="1"/>
  <c r="T133" i="1"/>
  <c r="AG133" i="1" s="1"/>
  <c r="Q133" i="1"/>
  <c r="O133" i="1"/>
  <c r="H133" i="1"/>
  <c r="AF132" i="1"/>
  <c r="T132" i="1"/>
  <c r="AG132" i="1" s="1"/>
  <c r="AF131" i="1"/>
  <c r="T131" i="1"/>
  <c r="AG131" i="1" s="1"/>
  <c r="AF130" i="1"/>
  <c r="T130" i="1"/>
  <c r="AG130" i="1" s="1"/>
  <c r="Q130" i="1"/>
  <c r="O130" i="1"/>
  <c r="H130" i="1"/>
  <c r="AF129" i="1"/>
  <c r="T129" i="1"/>
  <c r="AG129" i="1" s="1"/>
  <c r="AF128" i="1"/>
  <c r="T128" i="1"/>
  <c r="AG128" i="1" s="1"/>
  <c r="AF127" i="1"/>
  <c r="T127" i="1"/>
  <c r="AG127" i="1" s="1"/>
  <c r="Q127" i="1"/>
  <c r="O127" i="1"/>
  <c r="H127" i="1"/>
  <c r="AF89" i="1"/>
  <c r="T89" i="1"/>
  <c r="AG89" i="1" s="1"/>
  <c r="AF88" i="1"/>
  <c r="T88" i="1"/>
  <c r="AG88" i="1" s="1"/>
  <c r="AF87" i="1"/>
  <c r="T87" i="1"/>
  <c r="AG87" i="1" s="1"/>
  <c r="AF86" i="1"/>
  <c r="T86" i="1"/>
  <c r="AG86" i="1" s="1"/>
  <c r="Q86" i="1"/>
  <c r="O86" i="1"/>
  <c r="AF85" i="1"/>
  <c r="T85" i="1"/>
  <c r="AG85" i="1" s="1"/>
  <c r="AF84" i="1"/>
  <c r="T84" i="1"/>
  <c r="AG84" i="1" s="1"/>
  <c r="AF83" i="1"/>
  <c r="T83" i="1"/>
  <c r="AG83" i="1" s="1"/>
  <c r="AF82" i="1"/>
  <c r="T82" i="1"/>
  <c r="AG82" i="1" s="1"/>
  <c r="Q82" i="1"/>
  <c r="O82" i="1"/>
  <c r="H82" i="1"/>
  <c r="AF81" i="1"/>
  <c r="T81" i="1"/>
  <c r="AG81" i="1" s="1"/>
  <c r="AF80" i="1"/>
  <c r="T80" i="1"/>
  <c r="AG80" i="1" s="1"/>
  <c r="AF79" i="1"/>
  <c r="T79" i="1"/>
  <c r="AG79" i="1" s="1"/>
  <c r="AF78" i="1"/>
  <c r="T78" i="1"/>
  <c r="AG78" i="1" s="1"/>
  <c r="AF77" i="1"/>
  <c r="T77" i="1"/>
  <c r="AG77" i="1" s="1"/>
  <c r="Q77" i="1"/>
  <c r="O77" i="1"/>
  <c r="AC519" i="1" s="1"/>
  <c r="AD519" i="1" s="1"/>
  <c r="H77" i="1"/>
  <c r="AF76" i="1"/>
  <c r="T76" i="1"/>
  <c r="AG76" i="1" s="1"/>
  <c r="AF75" i="1"/>
  <c r="T75" i="1"/>
  <c r="AG75" i="1" s="1"/>
  <c r="AF74" i="1"/>
  <c r="T74" i="1"/>
  <c r="AG74" i="1" s="1"/>
  <c r="AF73" i="1"/>
  <c r="T73" i="1"/>
  <c r="AG73" i="1" s="1"/>
  <c r="Q73" i="1"/>
  <c r="O73" i="1"/>
  <c r="H73" i="1"/>
  <c r="AF72" i="1"/>
  <c r="T72" i="1"/>
  <c r="AG72" i="1" s="1"/>
  <c r="AF71" i="1"/>
  <c r="T71" i="1"/>
  <c r="AG71" i="1" s="1"/>
  <c r="AF70" i="1"/>
  <c r="T70" i="1"/>
  <c r="AG70" i="1" s="1"/>
  <c r="AF69" i="1"/>
  <c r="T69" i="1"/>
  <c r="AG69" i="1" s="1"/>
  <c r="Q69" i="1"/>
  <c r="O69" i="1"/>
  <c r="H69" i="1"/>
  <c r="AF68" i="1"/>
  <c r="T68" i="1"/>
  <c r="AG68" i="1" s="1"/>
  <c r="AF67" i="1"/>
  <c r="T67" i="1"/>
  <c r="AG67" i="1" s="1"/>
  <c r="AF66" i="1"/>
  <c r="T66" i="1"/>
  <c r="AG66" i="1" s="1"/>
  <c r="AF65" i="1"/>
  <c r="T65" i="1"/>
  <c r="AG65" i="1" s="1"/>
  <c r="Q65" i="1"/>
  <c r="O65" i="1"/>
  <c r="H65" i="1"/>
  <c r="AF64" i="1"/>
  <c r="T64" i="1"/>
  <c r="AG64" i="1" s="1"/>
  <c r="AF63" i="1"/>
  <c r="T63" i="1"/>
  <c r="AG63" i="1" s="1"/>
  <c r="AF62" i="1"/>
  <c r="T62" i="1"/>
  <c r="AG62" i="1" s="1"/>
  <c r="Q62" i="1"/>
  <c r="O62" i="1"/>
  <c r="H62" i="1"/>
  <c r="AF61" i="1"/>
  <c r="T61" i="1"/>
  <c r="AG61" i="1" s="1"/>
  <c r="AF60" i="1"/>
  <c r="T60" i="1"/>
  <c r="AG60" i="1" s="1"/>
  <c r="AF59" i="1"/>
  <c r="T59" i="1"/>
  <c r="AG59" i="1" s="1"/>
  <c r="Q59" i="1"/>
  <c r="O59" i="1"/>
  <c r="H59" i="1"/>
  <c r="AF58" i="1"/>
  <c r="T58" i="1"/>
  <c r="AG58" i="1" s="1"/>
  <c r="AF57" i="1"/>
  <c r="T57" i="1"/>
  <c r="AG57" i="1" s="1"/>
  <c r="AF56" i="1"/>
  <c r="T56" i="1"/>
  <c r="AG56" i="1" s="1"/>
  <c r="Q56" i="1"/>
  <c r="O56" i="1"/>
  <c r="H56" i="1"/>
  <c r="AF55" i="1"/>
  <c r="T55" i="1"/>
  <c r="AG55" i="1" s="1"/>
  <c r="AH55" i="1" s="1"/>
  <c r="AF54" i="1"/>
  <c r="T54" i="1"/>
  <c r="AG54" i="1" s="1"/>
  <c r="AF53" i="1"/>
  <c r="T53" i="1"/>
  <c r="AG53" i="1" s="1"/>
  <c r="Q53" i="1"/>
  <c r="O53" i="1"/>
  <c r="H53" i="1"/>
  <c r="AF52" i="1"/>
  <c r="T52" i="1"/>
  <c r="AG52" i="1" s="1"/>
  <c r="AF51" i="1"/>
  <c r="T51" i="1"/>
  <c r="AG51" i="1" s="1"/>
  <c r="AF50" i="1"/>
  <c r="T50" i="1"/>
  <c r="AG50" i="1" s="1"/>
  <c r="AF49" i="1"/>
  <c r="T49" i="1"/>
  <c r="AG49" i="1" s="1"/>
  <c r="AF48" i="1"/>
  <c r="T48" i="1"/>
  <c r="AG48" i="1" s="1"/>
  <c r="Q48" i="1"/>
  <c r="O48" i="1"/>
  <c r="H48" i="1"/>
  <c r="AF47" i="1"/>
  <c r="T47" i="1"/>
  <c r="AG47" i="1" s="1"/>
  <c r="AF46" i="1"/>
  <c r="T46" i="1"/>
  <c r="AG46" i="1" s="1"/>
  <c r="AF45" i="1"/>
  <c r="T45" i="1"/>
  <c r="AG45" i="1" s="1"/>
  <c r="AF44" i="1"/>
  <c r="T44" i="1"/>
  <c r="AG44" i="1" s="1"/>
  <c r="AF43" i="1"/>
  <c r="T43" i="1"/>
  <c r="AG43" i="1" s="1"/>
  <c r="Q43" i="1"/>
  <c r="O43" i="1"/>
  <c r="H43" i="1"/>
  <c r="AF42" i="1"/>
  <c r="T42" i="1"/>
  <c r="AG42" i="1" s="1"/>
  <c r="AG41" i="1"/>
  <c r="AH41" i="1" s="1"/>
  <c r="AF41" i="1"/>
  <c r="AF40" i="1"/>
  <c r="T40" i="1"/>
  <c r="AG40" i="1" s="1"/>
  <c r="AH40" i="1" s="1"/>
  <c r="AF39" i="1"/>
  <c r="T39" i="1"/>
  <c r="AG39" i="1" s="1"/>
  <c r="Q39" i="1"/>
  <c r="O39" i="1"/>
  <c r="H39" i="1"/>
  <c r="AF38" i="1"/>
  <c r="T38" i="1"/>
  <c r="AG38" i="1" s="1"/>
  <c r="AF37" i="1"/>
  <c r="T37" i="1"/>
  <c r="AG37" i="1" s="1"/>
  <c r="AF36" i="1"/>
  <c r="T36" i="1"/>
  <c r="AG36" i="1" s="1"/>
  <c r="Q36" i="1"/>
  <c r="O36" i="1"/>
  <c r="H36" i="1"/>
  <c r="AF35" i="1"/>
  <c r="T35" i="1"/>
  <c r="AG35" i="1" s="1"/>
  <c r="AF34" i="1"/>
  <c r="T34" i="1"/>
  <c r="AG34" i="1" s="1"/>
  <c r="AF33" i="1"/>
  <c r="T33" i="1"/>
  <c r="AG33" i="1" s="1"/>
  <c r="AF32" i="1"/>
  <c r="T32" i="1"/>
  <c r="AG32" i="1" s="1"/>
  <c r="Q32" i="1"/>
  <c r="O32" i="1"/>
  <c r="H32" i="1"/>
  <c r="AC513" i="1" l="1"/>
  <c r="AH516" i="1"/>
  <c r="AH563" i="1"/>
  <c r="AH193" i="1"/>
  <c r="AH262" i="1"/>
  <c r="AH276" i="1"/>
  <c r="AH445" i="1"/>
  <c r="AH459" i="1"/>
  <c r="AC480" i="1"/>
  <c r="AC510" i="1"/>
  <c r="AH599" i="1"/>
  <c r="AH782" i="1"/>
  <c r="AH430" i="1"/>
  <c r="AH487" i="1"/>
  <c r="AH603" i="1"/>
  <c r="AH622" i="1"/>
  <c r="AH660" i="1"/>
  <c r="AH701" i="1"/>
  <c r="AH781" i="1"/>
  <c r="AH46" i="1"/>
  <c r="AH140" i="1"/>
  <c r="AH154" i="1"/>
  <c r="AH169" i="1"/>
  <c r="AH412" i="1"/>
  <c r="AI392" i="1"/>
  <c r="AH332" i="1"/>
  <c r="AI332" i="1" s="1"/>
  <c r="AH451" i="1"/>
  <c r="AH453" i="1"/>
  <c r="AC494" i="1"/>
  <c r="AH528" i="1"/>
  <c r="AH586" i="1"/>
  <c r="AI586" i="1" s="1"/>
  <c r="AH727" i="1"/>
  <c r="AH760" i="1"/>
  <c r="AH184" i="1"/>
  <c r="AI184" i="1" s="1"/>
  <c r="AH254" i="1"/>
  <c r="AH657" i="1"/>
  <c r="AH185" i="1"/>
  <c r="AH190" i="1"/>
  <c r="AH409" i="1"/>
  <c r="AC486" i="1"/>
  <c r="AC512" i="1"/>
  <c r="AD512" i="1" s="1"/>
  <c r="AD513" i="1" s="1"/>
  <c r="AH714" i="1"/>
  <c r="AH207" i="1"/>
  <c r="AH282" i="1"/>
  <c r="AH284" i="1"/>
  <c r="AH428" i="1"/>
  <c r="AH471" i="1"/>
  <c r="AC483" i="1"/>
  <c r="AC490" i="1"/>
  <c r="AC506" i="1"/>
  <c r="AH745" i="1"/>
  <c r="AH748" i="1"/>
  <c r="AH753" i="1"/>
  <c r="AH45" i="1"/>
  <c r="AH51" i="1"/>
  <c r="AH130" i="1"/>
  <c r="AH156" i="1"/>
  <c r="AH265" i="1"/>
  <c r="AH360" i="1"/>
  <c r="AH382" i="1"/>
  <c r="AH385" i="1"/>
  <c r="AH469" i="1"/>
  <c r="AC470" i="1"/>
  <c r="AC503" i="1"/>
  <c r="AH532" i="1"/>
  <c r="AH560" i="1"/>
  <c r="AH590" i="1"/>
  <c r="AH612" i="1"/>
  <c r="AH639" i="1"/>
  <c r="AH645" i="1"/>
  <c r="AH653" i="1"/>
  <c r="AI653" i="1" s="1"/>
  <c r="AH661" i="1"/>
  <c r="AH669" i="1"/>
  <c r="AH168" i="1"/>
  <c r="AH192" i="1"/>
  <c r="AH248" i="1"/>
  <c r="AH311" i="1"/>
  <c r="AH399" i="1"/>
  <c r="AH402" i="1"/>
  <c r="AH631" i="1"/>
  <c r="AH640" i="1"/>
  <c r="AH651" i="1"/>
  <c r="AH667" i="1"/>
  <c r="AH694" i="1"/>
  <c r="AH721" i="1"/>
  <c r="AH787" i="1"/>
  <c r="AH384" i="1"/>
  <c r="AH411" i="1"/>
  <c r="AH468" i="1"/>
  <c r="AC489" i="1"/>
  <c r="AH533" i="1"/>
  <c r="AH571" i="1"/>
  <c r="AH601" i="1"/>
  <c r="AH632" i="1"/>
  <c r="AH635" i="1"/>
  <c r="AI635" i="1" s="1"/>
  <c r="AH641" i="1"/>
  <c r="AH681" i="1"/>
  <c r="AH707" i="1"/>
  <c r="AH710" i="1"/>
  <c r="AH751" i="1"/>
  <c r="AH766" i="1"/>
  <c r="AH73" i="1"/>
  <c r="AI73" i="1" s="1"/>
  <c r="AH250" i="1" s="1"/>
  <c r="AH435" i="1"/>
  <c r="AC495" i="1"/>
  <c r="AH142" i="1"/>
  <c r="AH151" i="1"/>
  <c r="AH159" i="1"/>
  <c r="AH165" i="1"/>
  <c r="AH196" i="1"/>
  <c r="AH264" i="1"/>
  <c r="AI264" i="1" s="1"/>
  <c r="AI265" i="1" s="1"/>
  <c r="AH272" i="1"/>
  <c r="AH312" i="1"/>
  <c r="AH327" i="1"/>
  <c r="AH358" i="1"/>
  <c r="AH396" i="1"/>
  <c r="AH401" i="1"/>
  <c r="AC469" i="1"/>
  <c r="AC491" i="1"/>
  <c r="AD491" i="1" s="1"/>
  <c r="AC493" i="1"/>
  <c r="AC496" i="1"/>
  <c r="AH564" i="1"/>
  <c r="AH569" i="1"/>
  <c r="AH610" i="1"/>
  <c r="AC632" i="1"/>
  <c r="AD632" i="1" s="1"/>
  <c r="AH757" i="1"/>
  <c r="AH764" i="1"/>
  <c r="AH695" i="1"/>
  <c r="AH134" i="1"/>
  <c r="AH146" i="1"/>
  <c r="AH152" i="1"/>
  <c r="AH189" i="1"/>
  <c r="AH197" i="1"/>
  <c r="AH315" i="1"/>
  <c r="AH318" i="1"/>
  <c r="AH405" i="1"/>
  <c r="AH420" i="1"/>
  <c r="AH454" i="1"/>
  <c r="AH556" i="1"/>
  <c r="AH580" i="1"/>
  <c r="AH214" i="1"/>
  <c r="AI214" i="1" s="1"/>
  <c r="AH251" i="1"/>
  <c r="AI284" i="1"/>
  <c r="AC471" i="1"/>
  <c r="AH546" i="1"/>
  <c r="AH576" i="1"/>
  <c r="AC633" i="1"/>
  <c r="AH646" i="1"/>
  <c r="AH691" i="1"/>
  <c r="AH712" i="1"/>
  <c r="AH723" i="1"/>
  <c r="AH728" i="1"/>
  <c r="AH744" i="1"/>
  <c r="AH747" i="1"/>
  <c r="AH277" i="1"/>
  <c r="AH263" i="1"/>
  <c r="AH350" i="1"/>
  <c r="AH434" i="1"/>
  <c r="AH455" i="1"/>
  <c r="AC497" i="1"/>
  <c r="AC515" i="1"/>
  <c r="AH584" i="1"/>
  <c r="AH608" i="1"/>
  <c r="AH624" i="1"/>
  <c r="AH649" i="1"/>
  <c r="AH652" i="1"/>
  <c r="AH718" i="1"/>
  <c r="AH726" i="1"/>
  <c r="AH774" i="1"/>
  <c r="AI130" i="1"/>
  <c r="AH44" i="1"/>
  <c r="AH49" i="1"/>
  <c r="AH132" i="1"/>
  <c r="AH143" i="1"/>
  <c r="AH158" i="1"/>
  <c r="AI158" i="1" s="1"/>
  <c r="AH322" i="1"/>
  <c r="AI322" i="1" s="1"/>
  <c r="AI323" i="1" s="1"/>
  <c r="AH333" i="1"/>
  <c r="AI333" i="1" s="1"/>
  <c r="AH337" i="1"/>
  <c r="AI337" i="1" s="1"/>
  <c r="AH339" i="1"/>
  <c r="AH371" i="1"/>
  <c r="AH391" i="1"/>
  <c r="AH406" i="1"/>
  <c r="AH422" i="1"/>
  <c r="AI422" i="1" s="1"/>
  <c r="AH438" i="1"/>
  <c r="AC500" i="1"/>
  <c r="AH523" i="1"/>
  <c r="AH672" i="1"/>
  <c r="AH685" i="1"/>
  <c r="AH688" i="1"/>
  <c r="AH690" i="1"/>
  <c r="AH692" i="1"/>
  <c r="AH769" i="1"/>
  <c r="AH275" i="1"/>
  <c r="AH338" i="1"/>
  <c r="AH345" i="1"/>
  <c r="AH369" i="1"/>
  <c r="AH386" i="1"/>
  <c r="AH394" i="1"/>
  <c r="AH429" i="1"/>
  <c r="AH431" i="1"/>
  <c r="AI431" i="1" s="1"/>
  <c r="AH449" i="1"/>
  <c r="AH463" i="1"/>
  <c r="AC482" i="1"/>
  <c r="AC487" i="1"/>
  <c r="AC488" i="1"/>
  <c r="AD488" i="1" s="1"/>
  <c r="AC516" i="1"/>
  <c r="AC518" i="1"/>
  <c r="AH524" i="1"/>
  <c r="AH573" i="1"/>
  <c r="AH577" i="1"/>
  <c r="AH604" i="1"/>
  <c r="AH642" i="1"/>
  <c r="AH647" i="1"/>
  <c r="AH700" i="1"/>
  <c r="AH705" i="1"/>
  <c r="AH715" i="1"/>
  <c r="AH720" i="1"/>
  <c r="AH740" i="1"/>
  <c r="AH772" i="1"/>
  <c r="AI154" i="1"/>
  <c r="AH204" i="1"/>
  <c r="AH217" i="1"/>
  <c r="AH343" i="1"/>
  <c r="AH348" i="1"/>
  <c r="AH377" i="1"/>
  <c r="AC479" i="1"/>
  <c r="AC484" i="1"/>
  <c r="AC499" i="1"/>
  <c r="AD499" i="1" s="1"/>
  <c r="AH512" i="1"/>
  <c r="AI512" i="1" s="1"/>
  <c r="AH542" i="1"/>
  <c r="AH547" i="1"/>
  <c r="AI547" i="1" s="1"/>
  <c r="AH680" i="1"/>
  <c r="AH683" i="1"/>
  <c r="AH693" i="1"/>
  <c r="AH743" i="1"/>
  <c r="AH759" i="1"/>
  <c r="AH261" i="1"/>
  <c r="AI710" i="1"/>
  <c r="AH150" i="1"/>
  <c r="AI196" i="1"/>
  <c r="AH316" i="1"/>
  <c r="AI316" i="1" s="1"/>
  <c r="AH329" i="1"/>
  <c r="AI329" i="1" s="1"/>
  <c r="AH370" i="1"/>
  <c r="AH375" i="1"/>
  <c r="AH378" i="1"/>
  <c r="AH389" i="1"/>
  <c r="AC467" i="1"/>
  <c r="AD467" i="1" s="1"/>
  <c r="AC473" i="1"/>
  <c r="AH479" i="1"/>
  <c r="AC481" i="1"/>
  <c r="AH484" i="1"/>
  <c r="AH509" i="1"/>
  <c r="AI509" i="1" s="1"/>
  <c r="AH525" i="1"/>
  <c r="AH658" i="1"/>
  <c r="AI658" i="1" s="1"/>
  <c r="AH82" i="1"/>
  <c r="AI82" i="1" s="1"/>
  <c r="AH43" i="1"/>
  <c r="AI43" i="1" s="1"/>
  <c r="AH48" i="1"/>
  <c r="AI48" i="1" s="1"/>
  <c r="AI49" i="1" s="1"/>
  <c r="AH54" i="1"/>
  <c r="AH129" i="1"/>
  <c r="AH155" i="1"/>
  <c r="AI155" i="1" s="1"/>
  <c r="AI156" i="1" s="1"/>
  <c r="AH194" i="1"/>
  <c r="AH199" i="1"/>
  <c r="AI199" i="1" s="1"/>
  <c r="AH230" i="1"/>
  <c r="AH241" i="1"/>
  <c r="AI241" i="1" s="1"/>
  <c r="AH273" i="1"/>
  <c r="AH304" i="1"/>
  <c r="AI304" i="1" s="1"/>
  <c r="AH317" i="1"/>
  <c r="AH390" i="1"/>
  <c r="AH417" i="1"/>
  <c r="AH481" i="1"/>
  <c r="AC517" i="1"/>
  <c r="AH615" i="1"/>
  <c r="AH656" i="1"/>
  <c r="AI656" i="1" s="1"/>
  <c r="AH666" i="1"/>
  <c r="AH668" i="1"/>
  <c r="AH679" i="1"/>
  <c r="AH684" i="1"/>
  <c r="AH689" i="1"/>
  <c r="AI689" i="1" s="1"/>
  <c r="AI690" i="1" s="1"/>
  <c r="AH696" i="1"/>
  <c r="AH724" i="1"/>
  <c r="AH330" i="1"/>
  <c r="AC514" i="1"/>
  <c r="AH531" i="1"/>
  <c r="AH536" i="1"/>
  <c r="AH574" i="1"/>
  <c r="AH585" i="1"/>
  <c r="AH587" i="1"/>
  <c r="AC634" i="1"/>
  <c r="AH682" i="1"/>
  <c r="AH711" i="1"/>
  <c r="AH742" i="1"/>
  <c r="AH750" i="1"/>
  <c r="AH768" i="1"/>
  <c r="AH127" i="1"/>
  <c r="AI127" i="1" s="1"/>
  <c r="AI251" i="1"/>
  <c r="AH208" i="1"/>
  <c r="AI208" i="1" s="1"/>
  <c r="AH266" i="1"/>
  <c r="AH376" i="1"/>
  <c r="AH395" i="1"/>
  <c r="AI395" i="1" s="1"/>
  <c r="AI396" i="1" s="1"/>
  <c r="AH407" i="1"/>
  <c r="AI407" i="1" s="1"/>
  <c r="AH450" i="1"/>
  <c r="AI450" i="1" s="1"/>
  <c r="AI451" i="1" s="1"/>
  <c r="AD479" i="1"/>
  <c r="AD480" i="1" s="1"/>
  <c r="AH755" i="1"/>
  <c r="AH50" i="1"/>
  <c r="AI50" i="1" s="1"/>
  <c r="AH65" i="1"/>
  <c r="AI65" i="1" s="1"/>
  <c r="AH508" i="1" s="1"/>
  <c r="AH34" i="1"/>
  <c r="AH160" i="1"/>
  <c r="AH186" i="1"/>
  <c r="AH221" i="1"/>
  <c r="AI221" i="1" s="1"/>
  <c r="AI244" i="1"/>
  <c r="AH258" i="1"/>
  <c r="AI258" i="1" s="1"/>
  <c r="AH268" i="1"/>
  <c r="AI268" i="1" s="1"/>
  <c r="AH271" i="1"/>
  <c r="AH301" i="1"/>
  <c r="AI301" i="1" s="1"/>
  <c r="AH313" i="1"/>
  <c r="AI313" i="1" s="1"/>
  <c r="AH342" i="1"/>
  <c r="AH436" i="1"/>
  <c r="AH36" i="1"/>
  <c r="AI36" i="1" s="1"/>
  <c r="AH288" i="1" s="1"/>
  <c r="AH39" i="1"/>
  <c r="AI39" i="1" s="1"/>
  <c r="AH42" i="1"/>
  <c r="AH47" i="1"/>
  <c r="AH53" i="1"/>
  <c r="AH128" i="1"/>
  <c r="AH147" i="1"/>
  <c r="AI193" i="1"/>
  <c r="AI194" i="1" s="1"/>
  <c r="AI195" i="1" s="1"/>
  <c r="AH200" i="1"/>
  <c r="AH202" i="1"/>
  <c r="AH233" i="1"/>
  <c r="AI233" i="1" s="1"/>
  <c r="AI319" i="1"/>
  <c r="AI53" i="1"/>
  <c r="AH78" i="1" s="1"/>
  <c r="AH35" i="1"/>
  <c r="AH37" i="1"/>
  <c r="AH56" i="1"/>
  <c r="AH69" i="1"/>
  <c r="AH86" i="1"/>
  <c r="AI86" i="1" s="1"/>
  <c r="AH161" i="1"/>
  <c r="AH174" i="1"/>
  <c r="AH191" i="1"/>
  <c r="AH198" i="1"/>
  <c r="AH203" i="1"/>
  <c r="AH225" i="1"/>
  <c r="AI225" i="1" s="1"/>
  <c r="AH236" i="1"/>
  <c r="AI236" i="1" s="1"/>
  <c r="AH267" i="1"/>
  <c r="AH259" i="1"/>
  <c r="AH33" i="1"/>
  <c r="AH38" i="1"/>
  <c r="AH135" i="1"/>
  <c r="AH145" i="1"/>
  <c r="AI145" i="1" s="1"/>
  <c r="AI146" i="1" s="1"/>
  <c r="AH206" i="1"/>
  <c r="AI206" i="1" s="1"/>
  <c r="AI207" i="1" s="1"/>
  <c r="AI209" i="1"/>
  <c r="AH283" i="1"/>
  <c r="AH334" i="1"/>
  <c r="AI334" i="1" s="1"/>
  <c r="AH456" i="1"/>
  <c r="AI456" i="1" s="1"/>
  <c r="AH490" i="1"/>
  <c r="AI657" i="1"/>
  <c r="AH52" i="1"/>
  <c r="AH157" i="1"/>
  <c r="AH162" i="1"/>
  <c r="AH175" i="1"/>
  <c r="AH278" i="1"/>
  <c r="AH472" i="1"/>
  <c r="AH59" i="1"/>
  <c r="AI59" i="1" s="1"/>
  <c r="AH84" i="1" s="1"/>
  <c r="AH131" i="1"/>
  <c r="AH133" i="1"/>
  <c r="AI133" i="1" s="1"/>
  <c r="AI134" i="1" s="1"/>
  <c r="AI135" i="1" s="1"/>
  <c r="AH136" i="1"/>
  <c r="AH148" i="1"/>
  <c r="AI148" i="1" s="1"/>
  <c r="AH164" i="1"/>
  <c r="AI164" i="1" s="1"/>
  <c r="AI165" i="1" s="1"/>
  <c r="AH180" i="1"/>
  <c r="AI180" i="1" s="1"/>
  <c r="AH181" i="1" s="1"/>
  <c r="AI181" i="1" s="1"/>
  <c r="AH187" i="1"/>
  <c r="AI187" i="1" s="1"/>
  <c r="AI188" i="1" s="1"/>
  <c r="AI189" i="1" s="1"/>
  <c r="AI190" i="1"/>
  <c r="AH205" i="1"/>
  <c r="AI230" i="1"/>
  <c r="AH260" i="1"/>
  <c r="AH280" i="1"/>
  <c r="AI280" i="1" s="1"/>
  <c r="AH460" i="1"/>
  <c r="AI460" i="1" s="1"/>
  <c r="AH279" i="1"/>
  <c r="AH281" i="1"/>
  <c r="AH298" i="1"/>
  <c r="AH305" i="1"/>
  <c r="AI305" i="1" s="1"/>
  <c r="AH325" i="1"/>
  <c r="AH361" i="1"/>
  <c r="AH366" i="1"/>
  <c r="AI371" i="1"/>
  <c r="AI372" i="1" s="1"/>
  <c r="AH379" i="1"/>
  <c r="AH387" i="1"/>
  <c r="AH398" i="1"/>
  <c r="AI398" i="1" s="1"/>
  <c r="AI399" i="1" s="1"/>
  <c r="AH419" i="1"/>
  <c r="AH444" i="1"/>
  <c r="AH475" i="1"/>
  <c r="AC476" i="1"/>
  <c r="AD476" i="1" s="1"/>
  <c r="AC502" i="1"/>
  <c r="AC505" i="1"/>
  <c r="AC508" i="1"/>
  <c r="AC511" i="1"/>
  <c r="AC520" i="1"/>
  <c r="AD520" i="1" s="1"/>
  <c r="AH572" i="1"/>
  <c r="AI577" i="1"/>
  <c r="AH592" i="1"/>
  <c r="AH613" i="1"/>
  <c r="AH619" i="1"/>
  <c r="AH621" i="1"/>
  <c r="AH634" i="1"/>
  <c r="AH644" i="1"/>
  <c r="AH659" i="1"/>
  <c r="AH670" i="1"/>
  <c r="AH674" i="1"/>
  <c r="AH717" i="1"/>
  <c r="AH722" i="1"/>
  <c r="AH736" i="1"/>
  <c r="AH738" i="1"/>
  <c r="AH762" i="1"/>
  <c r="AH485" i="1"/>
  <c r="AI485" i="1" s="1"/>
  <c r="AH499" i="1"/>
  <c r="AI499" i="1" s="1"/>
  <c r="AD503" i="1"/>
  <c r="AD506" i="1"/>
  <c r="AD516" i="1"/>
  <c r="AD517" i="1" s="1"/>
  <c r="AD518" i="1" s="1"/>
  <c r="Z516" i="1" s="1"/>
  <c r="AH565" i="1"/>
  <c r="AI565" i="1" s="1"/>
  <c r="AH570" i="1"/>
  <c r="AH775" i="1"/>
  <c r="AH777" i="1"/>
  <c r="AH785" i="1"/>
  <c r="AH308" i="1"/>
  <c r="AH321" i="1"/>
  <c r="AH336" i="1"/>
  <c r="AH341" i="1"/>
  <c r="AI341" i="1" s="1"/>
  <c r="AH356" i="1"/>
  <c r="AI356" i="1" s="1"/>
  <c r="AH397" i="1"/>
  <c r="AH452" i="1"/>
  <c r="AD470" i="1"/>
  <c r="AD471" i="1" s="1"/>
  <c r="AC492" i="1"/>
  <c r="AD492" i="1" s="1"/>
  <c r="AD493" i="1" s="1"/>
  <c r="AD494" i="1" s="1"/>
  <c r="Z491" i="1" s="1"/>
  <c r="AH503" i="1"/>
  <c r="AI503" i="1" s="1"/>
  <c r="AH506" i="1"/>
  <c r="AI506" i="1" s="1"/>
  <c r="AH527" i="1"/>
  <c r="AH537" i="1"/>
  <c r="AH539" i="1"/>
  <c r="AH554" i="1"/>
  <c r="AI590" i="1"/>
  <c r="AH596" i="1"/>
  <c r="AI596" i="1" s="1"/>
  <c r="AH617" i="1"/>
  <c r="AI617" i="1" s="1"/>
  <c r="AH664" i="1"/>
  <c r="AH673" i="1"/>
  <c r="AH698" i="1"/>
  <c r="AI698" i="1" s="1"/>
  <c r="AH729" i="1"/>
  <c r="AH731" i="1"/>
  <c r="AI731" i="1" s="1"/>
  <c r="AH739" i="1"/>
  <c r="AH741" i="1"/>
  <c r="AH763" i="1"/>
  <c r="AH299" i="1"/>
  <c r="AH349" i="1"/>
  <c r="AH374" i="1"/>
  <c r="AI374" i="1" s="1"/>
  <c r="AH404" i="1"/>
  <c r="AI404" i="1" s="1"/>
  <c r="AI405" i="1" s="1"/>
  <c r="AI406" i="1" s="1"/>
  <c r="AH410" i="1"/>
  <c r="AI410" i="1" s="1"/>
  <c r="AI411" i="1" s="1"/>
  <c r="AI412" i="1" s="1"/>
  <c r="AH418" i="1"/>
  <c r="AH437" i="1"/>
  <c r="AI437" i="1" s="1"/>
  <c r="AH443" i="1"/>
  <c r="AC468" i="1"/>
  <c r="AH477" i="1"/>
  <c r="AH478" i="1"/>
  <c r="AD482" i="1"/>
  <c r="AD483" i="1" s="1"/>
  <c r="AD484" i="1" s="1"/>
  <c r="Z482" i="1" s="1"/>
  <c r="AH522" i="1"/>
  <c r="AI522" i="1" s="1"/>
  <c r="AI523" i="1" s="1"/>
  <c r="AH530" i="1"/>
  <c r="AH548" i="1"/>
  <c r="AH550" i="1"/>
  <c r="AI550" i="1" s="1"/>
  <c r="AH557" i="1"/>
  <c r="AH559" i="1"/>
  <c r="AI559" i="1" s="1"/>
  <c r="AI560" i="1" s="1"/>
  <c r="AH597" i="1"/>
  <c r="AH609" i="1"/>
  <c r="AH611" i="1"/>
  <c r="AI611" i="1" s="1"/>
  <c r="AI612" i="1" s="1"/>
  <c r="AH627" i="1"/>
  <c r="AH636" i="1"/>
  <c r="AI636" i="1" s="1"/>
  <c r="AH643" i="1"/>
  <c r="AH654" i="1"/>
  <c r="AI654" i="1" s="1"/>
  <c r="AH671" i="1"/>
  <c r="AI671" i="1" s="1"/>
  <c r="AI672" i="1" s="1"/>
  <c r="AI673" i="1" s="1"/>
  <c r="AH675" i="1"/>
  <c r="AH677" i="1"/>
  <c r="AI677" i="1" s="1"/>
  <c r="AI678" i="1" s="1"/>
  <c r="AI679" i="1" s="1"/>
  <c r="AI680" i="1"/>
  <c r="AI681" i="1" s="1"/>
  <c r="AI682" i="1" s="1"/>
  <c r="AH687" i="1"/>
  <c r="AI695" i="1"/>
  <c r="AI696" i="1" s="1"/>
  <c r="AI697" i="1" s="1"/>
  <c r="AH706" i="1"/>
  <c r="AH725" i="1"/>
  <c r="AI725" i="1" s="1"/>
  <c r="AI726" i="1" s="1"/>
  <c r="AI727" i="1" s="1"/>
  <c r="AH746" i="1"/>
  <c r="AI746" i="1" s="1"/>
  <c r="AI747" i="1" s="1"/>
  <c r="AI748" i="1" s="1"/>
  <c r="AH754" i="1"/>
  <c r="AH756" i="1"/>
  <c r="AH758" i="1"/>
  <c r="AI758" i="1" s="1"/>
  <c r="AI759" i="1" s="1"/>
  <c r="AI760" i="1" s="1"/>
  <c r="AH352" i="1"/>
  <c r="AH400" i="1"/>
  <c r="AH408" i="1"/>
  <c r="AC477" i="1"/>
  <c r="AC501" i="1"/>
  <c r="AC504" i="1"/>
  <c r="AC507" i="1"/>
  <c r="AC521" i="1"/>
  <c r="AI532" i="1"/>
  <c r="AI533" i="1" s="1"/>
  <c r="AH568" i="1"/>
  <c r="AI568" i="1" s="1"/>
  <c r="AI569" i="1" s="1"/>
  <c r="AI571" i="1"/>
  <c r="AH578" i="1"/>
  <c r="AI578" i="1" s="1"/>
  <c r="AH588" i="1"/>
  <c r="AH595" i="1"/>
  <c r="AI599" i="1"/>
  <c r="AH602" i="1"/>
  <c r="AI602" i="1" s="1"/>
  <c r="AI603" i="1" s="1"/>
  <c r="AI604" i="1" s="1"/>
  <c r="AH616" i="1"/>
  <c r="AH648" i="1"/>
  <c r="AH650" i="1"/>
  <c r="AI650" i="1" s="1"/>
  <c r="AI651" i="1" s="1"/>
  <c r="AI652" i="1" s="1"/>
  <c r="AH655" i="1"/>
  <c r="AH665" i="1"/>
  <c r="AH697" i="1"/>
  <c r="AH699" i="1"/>
  <c r="AH704" i="1"/>
  <c r="AI704" i="1" s="1"/>
  <c r="AI705" i="1" s="1"/>
  <c r="AH730" i="1"/>
  <c r="AH732" i="1"/>
  <c r="AH734" i="1"/>
  <c r="AI734" i="1" s="1"/>
  <c r="AI735" i="1" s="1"/>
  <c r="AI736" i="1" s="1"/>
  <c r="AH771" i="1"/>
  <c r="AH784" i="1"/>
  <c r="AH447" i="1"/>
  <c r="AI447" i="1" s="1"/>
  <c r="AH562" i="1"/>
  <c r="AI562" i="1" s="1"/>
  <c r="AI563" i="1" s="1"/>
  <c r="AI564" i="1" s="1"/>
  <c r="AH591" i="1"/>
  <c r="AH618" i="1"/>
  <c r="AH629" i="1"/>
  <c r="AI629" i="1" s="1"/>
  <c r="AH638" i="1"/>
  <c r="AI638" i="1" s="1"/>
  <c r="AI639" i="1" s="1"/>
  <c r="AI640" i="1" s="1"/>
  <c r="AH749" i="1"/>
  <c r="AI749" i="1" s="1"/>
  <c r="AI750" i="1" s="1"/>
  <c r="AI751" i="1" s="1"/>
  <c r="AH761" i="1"/>
  <c r="AH388" i="1"/>
  <c r="AI388" i="1" s="1"/>
  <c r="AH432" i="1"/>
  <c r="AH480" i="1"/>
  <c r="AH483" i="1"/>
  <c r="AH535" i="1"/>
  <c r="AI535" i="1" s="1"/>
  <c r="AI536" i="1" s="1"/>
  <c r="AI537" i="1" s="1"/>
  <c r="AH551" i="1"/>
  <c r="AH558" i="1"/>
  <c r="AH581" i="1"/>
  <c r="AH593" i="1"/>
  <c r="AI593" i="1" s="1"/>
  <c r="AI594" i="1" s="1"/>
  <c r="AI595" i="1" s="1"/>
  <c r="AH598" i="1"/>
  <c r="AH600" i="1"/>
  <c r="AH614" i="1"/>
  <c r="AI614" i="1" s="1"/>
  <c r="AH620" i="1"/>
  <c r="AI620" i="1" s="1"/>
  <c r="AH637" i="1"/>
  <c r="AH709" i="1"/>
  <c r="AH737" i="1"/>
  <c r="AI737" i="1" s="1"/>
  <c r="AH269" i="1"/>
  <c r="AI276" i="1"/>
  <c r="AI277" i="1" s="1"/>
  <c r="AH295" i="1"/>
  <c r="AI295" i="1" s="1"/>
  <c r="AH302" i="1"/>
  <c r="AI302" i="1" s="1"/>
  <c r="AH320" i="1"/>
  <c r="AH335" i="1"/>
  <c r="AI339" i="1"/>
  <c r="AH347" i="1"/>
  <c r="AI347" i="1" s="1"/>
  <c r="AI348" i="1" s="1"/>
  <c r="AI349" i="1" s="1"/>
  <c r="AH363" i="1"/>
  <c r="AH368" i="1"/>
  <c r="AI368" i="1" s="1"/>
  <c r="AI369" i="1" s="1"/>
  <c r="AI370" i="1" s="1"/>
  <c r="AH373" i="1"/>
  <c r="AH381" i="1"/>
  <c r="AH403" i="1"/>
  <c r="AI419" i="1"/>
  <c r="AI420" i="1" s="1"/>
  <c r="AH421" i="1"/>
  <c r="AI428" i="1"/>
  <c r="AI429" i="1" s="1"/>
  <c r="AI430" i="1" s="1"/>
  <c r="AH441" i="1"/>
  <c r="AI441" i="1" s="1"/>
  <c r="AI442" i="1" s="1"/>
  <c r="AI444" i="1"/>
  <c r="AI445" i="1" s="1"/>
  <c r="AH446" i="1"/>
  <c r="AH470" i="1"/>
  <c r="AI470" i="1" s="1"/>
  <c r="AI471" i="1" s="1"/>
  <c r="AI472" i="1" s="1"/>
  <c r="AE470" i="1" s="1"/>
  <c r="AH474" i="1"/>
  <c r="AH476" i="1"/>
  <c r="AI476" i="1" s="1"/>
  <c r="AC509" i="1"/>
  <c r="AD509" i="1" s="1"/>
  <c r="AD510" i="1" s="1"/>
  <c r="AD511" i="1" s="1"/>
  <c r="Z509" i="1" s="1"/>
  <c r="AI516" i="1"/>
  <c r="AH526" i="1"/>
  <c r="AI526" i="1" s="1"/>
  <c r="AH545" i="1"/>
  <c r="AH561" i="1"/>
  <c r="AH579" i="1"/>
  <c r="AH589" i="1"/>
  <c r="AI626" i="1"/>
  <c r="AH628" i="1"/>
  <c r="AH663" i="1"/>
  <c r="AI663" i="1" s="1"/>
  <c r="AI692" i="1"/>
  <c r="AI693" i="1" s="1"/>
  <c r="AI694" i="1" s="1"/>
  <c r="AI743" i="1"/>
  <c r="AI744" i="1" s="1"/>
  <c r="AI745" i="1" s="1"/>
  <c r="AH752" i="1"/>
  <c r="AI752" i="1" s="1"/>
  <c r="AI753" i="1" s="1"/>
  <c r="AI754" i="1" s="1"/>
  <c r="AI755" i="1"/>
  <c r="AH776" i="1"/>
  <c r="AI776" i="1" s="1"/>
  <c r="AI777" i="1" s="1"/>
  <c r="AH74" i="1"/>
  <c r="AI74" i="1" s="1"/>
  <c r="AH226" i="1"/>
  <c r="AI226" i="1" s="1"/>
  <c r="AH502" i="1"/>
  <c r="AI56" i="1"/>
  <c r="AI69" i="1"/>
  <c r="AI159" i="1"/>
  <c r="AH32" i="1"/>
  <c r="AI32" i="1" s="1"/>
  <c r="AH166" i="1"/>
  <c r="AH139" i="1"/>
  <c r="AH201" i="1"/>
  <c r="AH303" i="1"/>
  <c r="AH307" i="1"/>
  <c r="AI307" i="1" s="1"/>
  <c r="AH137" i="1"/>
  <c r="AH171" i="1"/>
  <c r="AH149" i="1"/>
  <c r="AI149" i="1" s="1"/>
  <c r="AI150" i="1" s="1"/>
  <c r="AI151" i="1"/>
  <c r="AI152" i="1" s="1"/>
  <c r="AH163" i="1"/>
  <c r="AH176" i="1"/>
  <c r="AI176" i="1" s="1"/>
  <c r="AH270" i="1"/>
  <c r="AI272" i="1"/>
  <c r="AI273" i="1" s="1"/>
  <c r="AH274" i="1"/>
  <c r="AH519" i="1"/>
  <c r="AI519" i="1" s="1"/>
  <c r="AH62" i="1"/>
  <c r="AI62" i="1" s="1"/>
  <c r="AI142" i="1"/>
  <c r="AI143" i="1" s="1"/>
  <c r="AI185" i="1"/>
  <c r="AI202" i="1"/>
  <c r="AI203" i="1" s="1"/>
  <c r="AI204" i="1" s="1"/>
  <c r="AI205" i="1" s="1"/>
  <c r="AI254" i="1"/>
  <c r="AH495" i="1"/>
  <c r="AI495" i="1" s="1"/>
  <c r="AH77" i="1"/>
  <c r="AI77" i="1" s="1"/>
  <c r="AI131" i="1"/>
  <c r="AI217" i="1"/>
  <c r="AI248" i="1"/>
  <c r="AH289" i="1"/>
  <c r="AI289" i="1" s="1"/>
  <c r="AH138" i="1"/>
  <c r="AI138" i="1" s="1"/>
  <c r="AH144" i="1"/>
  <c r="AH167" i="1"/>
  <c r="AI167" i="1" s="1"/>
  <c r="AI168" i="1" s="1"/>
  <c r="AH172" i="1"/>
  <c r="AI172" i="1" s="1"/>
  <c r="AI173" i="1" s="1"/>
  <c r="AI174" i="1" s="1"/>
  <c r="AI175" i="1" s="1"/>
  <c r="AI298" i="1"/>
  <c r="AH300" i="1"/>
  <c r="AH309" i="1"/>
  <c r="AI350" i="1"/>
  <c r="AI351" i="1" s="1"/>
  <c r="AI352" i="1" s="1"/>
  <c r="AH365" i="1"/>
  <c r="AI365" i="1" s="1"/>
  <c r="AI366" i="1" s="1"/>
  <c r="AI367" i="1" s="1"/>
  <c r="AH433" i="1"/>
  <c r="AH306" i="1"/>
  <c r="AH314" i="1"/>
  <c r="AH355" i="1"/>
  <c r="AH357" i="1"/>
  <c r="AI357" i="1" s="1"/>
  <c r="AI358" i="1" s="1"/>
  <c r="AI377" i="1"/>
  <c r="AI378" i="1" s="1"/>
  <c r="AI397" i="1"/>
  <c r="AH440" i="1"/>
  <c r="AH448" i="1"/>
  <c r="AI453" i="1"/>
  <c r="AI454" i="1" s="1"/>
  <c r="AI455" i="1" s="1"/>
  <c r="AH331" i="1"/>
  <c r="AH340" i="1"/>
  <c r="AH359" i="1"/>
  <c r="AI359" i="1" s="1"/>
  <c r="AI360" i="1" s="1"/>
  <c r="AH364" i="1"/>
  <c r="AH416" i="1"/>
  <c r="AI416" i="1" s="1"/>
  <c r="AI417" i="1" s="1"/>
  <c r="AH344" i="1"/>
  <c r="AI344" i="1" s="1"/>
  <c r="AI345" i="1" s="1"/>
  <c r="AI346" i="1" s="1"/>
  <c r="AH353" i="1"/>
  <c r="AI353" i="1" s="1"/>
  <c r="AH393" i="1"/>
  <c r="AI393" i="1" s="1"/>
  <c r="AI394" i="1" s="1"/>
  <c r="AH423" i="1"/>
  <c r="AI434" i="1"/>
  <c r="AI435" i="1" s="1"/>
  <c r="AD468" i="1"/>
  <c r="AD469" i="1" s="1"/>
  <c r="Z467" i="1" s="1"/>
  <c r="AH292" i="1"/>
  <c r="AI292" i="1" s="1"/>
  <c r="AH362" i="1"/>
  <c r="AI362" i="1" s="1"/>
  <c r="AH380" i="1"/>
  <c r="AI380" i="1" s="1"/>
  <c r="AI401" i="1"/>
  <c r="AI402" i="1" s="1"/>
  <c r="AI403" i="1" s="1"/>
  <c r="AH457" i="1"/>
  <c r="AD473" i="1"/>
  <c r="AH310" i="1"/>
  <c r="AI310" i="1" s="1"/>
  <c r="AI311" i="1" s="1"/>
  <c r="AI312" i="1" s="1"/>
  <c r="AH324" i="1"/>
  <c r="AH326" i="1"/>
  <c r="AI326" i="1" s="1"/>
  <c r="AI327" i="1" s="1"/>
  <c r="AI328" i="1" s="1"/>
  <c r="AH354" i="1"/>
  <c r="AH383" i="1"/>
  <c r="AI383" i="1" s="1"/>
  <c r="AI384" i="1" s="1"/>
  <c r="AI385" i="1" s="1"/>
  <c r="AI452" i="1"/>
  <c r="AC474" i="1"/>
  <c r="AH482" i="1"/>
  <c r="AI482" i="1" s="1"/>
  <c r="AD495" i="1"/>
  <c r="AD496" i="1" s="1"/>
  <c r="AD497" i="1" s="1"/>
  <c r="AH492" i="1"/>
  <c r="AI574" i="1"/>
  <c r="AI575" i="1" s="1"/>
  <c r="AI576" i="1" s="1"/>
  <c r="AC472" i="1"/>
  <c r="AH473" i="1"/>
  <c r="AI473" i="1" s="1"/>
  <c r="AI474" i="1" s="1"/>
  <c r="AI475" i="1" s="1"/>
  <c r="AE473" i="1" s="1"/>
  <c r="AI463" i="1"/>
  <c r="AH489" i="1"/>
  <c r="AH491" i="1"/>
  <c r="AI491" i="1" s="1"/>
  <c r="AH467" i="1"/>
  <c r="AI467" i="1" s="1"/>
  <c r="AI468" i="1" s="1"/>
  <c r="AI469" i="1" s="1"/>
  <c r="AE467" i="1" s="1"/>
  <c r="AC475" i="1"/>
  <c r="AI479" i="1"/>
  <c r="AC485" i="1"/>
  <c r="AD485" i="1" s="1"/>
  <c r="AD486" i="1" s="1"/>
  <c r="AD487" i="1" s="1"/>
  <c r="Z485" i="1" s="1"/>
  <c r="AH529" i="1"/>
  <c r="AI529" i="1" s="1"/>
  <c r="AC478" i="1"/>
  <c r="AH486" i="1"/>
  <c r="AH488" i="1"/>
  <c r="AI488" i="1" s="1"/>
  <c r="AC498" i="1"/>
  <c r="AI580" i="1"/>
  <c r="AI581" i="1" s="1"/>
  <c r="AH544" i="1"/>
  <c r="AI544" i="1" s="1"/>
  <c r="AH566" i="1"/>
  <c r="AH582" i="1"/>
  <c r="AI644" i="1"/>
  <c r="AI645" i="1" s="1"/>
  <c r="AI646" i="1" s="1"/>
  <c r="AI660" i="1"/>
  <c r="AI661" i="1" s="1"/>
  <c r="AH662" i="1"/>
  <c r="AH719" i="1"/>
  <c r="AI719" i="1" s="1"/>
  <c r="AI720" i="1" s="1"/>
  <c r="AI721" i="1" s="1"/>
  <c r="AI722" i="1"/>
  <c r="AI723" i="1" s="1"/>
  <c r="AI724" i="1" s="1"/>
  <c r="AI764" i="1"/>
  <c r="AI765" i="1" s="1"/>
  <c r="AI766" i="1" s="1"/>
  <c r="AH778" i="1"/>
  <c r="AI785" i="1"/>
  <c r="AI786" i="1" s="1"/>
  <c r="AI787" i="1" s="1"/>
  <c r="AH555" i="1"/>
  <c r="AH538" i="1"/>
  <c r="AI538" i="1" s="1"/>
  <c r="AI539" i="1" s="1"/>
  <c r="AH541" i="1"/>
  <c r="AI541" i="1" s="1"/>
  <c r="AI542" i="1" s="1"/>
  <c r="AH543" i="1"/>
  <c r="AH553" i="1"/>
  <c r="AI553" i="1" s="1"/>
  <c r="AI587" i="1"/>
  <c r="AH607" i="1"/>
  <c r="AI632" i="1"/>
  <c r="AH686" i="1"/>
  <c r="AI686" i="1" s="1"/>
  <c r="AI687" i="1" s="1"/>
  <c r="AI688" i="1" s="1"/>
  <c r="AH702" i="1"/>
  <c r="AH783" i="1"/>
  <c r="AH540" i="1"/>
  <c r="AH552" i="1"/>
  <c r="AH549" i="1"/>
  <c r="AI556" i="1"/>
  <c r="AI583" i="1"/>
  <c r="AI584" i="1" s="1"/>
  <c r="AH605" i="1"/>
  <c r="AI605" i="1" s="1"/>
  <c r="AI606" i="1" s="1"/>
  <c r="AH630" i="1"/>
  <c r="AH633" i="1"/>
  <c r="AI647" i="1"/>
  <c r="AI648" i="1" s="1"/>
  <c r="AI649" i="1" s="1"/>
  <c r="AI707" i="1"/>
  <c r="AI708" i="1" s="1"/>
  <c r="AH713" i="1"/>
  <c r="AI713" i="1" s="1"/>
  <c r="AI714" i="1" s="1"/>
  <c r="AI761" i="1"/>
  <c r="AI762" i="1" s="1"/>
  <c r="AI763" i="1" s="1"/>
  <c r="AH767" i="1"/>
  <c r="AI767" i="1" s="1"/>
  <c r="AI768" i="1" s="1"/>
  <c r="AI641" i="1"/>
  <c r="AI642" i="1" s="1"/>
  <c r="AI643" i="1" s="1"/>
  <c r="AI674" i="1"/>
  <c r="AI675" i="1" s="1"/>
  <c r="AI701" i="1"/>
  <c r="AH534" i="1"/>
  <c r="AI600" i="1"/>
  <c r="AI601" i="1" s="1"/>
  <c r="AI608" i="1"/>
  <c r="AI623" i="1"/>
  <c r="AI624" i="1" s="1"/>
  <c r="AH625" i="1"/>
  <c r="AI666" i="1"/>
  <c r="AI667" i="1" s="1"/>
  <c r="AI668" i="1"/>
  <c r="AI669" i="1" s="1"/>
  <c r="AI670" i="1" s="1"/>
  <c r="AH676" i="1"/>
  <c r="AI683" i="1"/>
  <c r="AI684" i="1" s="1"/>
  <c r="AI685" i="1" s="1"/>
  <c r="AH716" i="1"/>
  <c r="AI716" i="1" s="1"/>
  <c r="AI728" i="1"/>
  <c r="AI729" i="1" s="1"/>
  <c r="AI730" i="1" s="1"/>
  <c r="AI740" i="1"/>
  <c r="AH770" i="1"/>
  <c r="AI770" i="1" s="1"/>
  <c r="AI773" i="1"/>
  <c r="AI774" i="1" s="1"/>
  <c r="AI775" i="1" s="1"/>
  <c r="AH779" i="1"/>
  <c r="AI779" i="1" s="1"/>
  <c r="AI780" i="1" s="1"/>
  <c r="AI781" i="1" s="1"/>
  <c r="AI782" i="1"/>
  <c r="AI299" i="1" l="1"/>
  <c r="AI597" i="1"/>
  <c r="AD481" i="1"/>
  <c r="Z479" i="1" s="1"/>
  <c r="AI771" i="1"/>
  <c r="AI772" i="1" s="1"/>
  <c r="AI615" i="1"/>
  <c r="AD489" i="1"/>
  <c r="AD490" i="1" s="1"/>
  <c r="Z488" i="1" s="1"/>
  <c r="AD633" i="1"/>
  <c r="AD634" i="1" s="1"/>
  <c r="Z632" i="1" s="1"/>
  <c r="AI557" i="1"/>
  <c r="AI709" i="1"/>
  <c r="AD514" i="1"/>
  <c r="AD515" i="1" s="1"/>
  <c r="Z512" i="1" s="1"/>
  <c r="AD477" i="1"/>
  <c r="AI266" i="1"/>
  <c r="AI267" i="1" s="1"/>
  <c r="AI633" i="1"/>
  <c r="AI634" i="1" s="1"/>
  <c r="AE632" i="1" s="1"/>
  <c r="AI527" i="1"/>
  <c r="AI528" i="1" s="1"/>
  <c r="AI147" i="1"/>
  <c r="AI200" i="1"/>
  <c r="AI201" i="1" s="1"/>
  <c r="AI711" i="1"/>
  <c r="AI712" i="1" s="1"/>
  <c r="AI197" i="1"/>
  <c r="AI198" i="1" s="1"/>
  <c r="AI655" i="1"/>
  <c r="AI157" i="1"/>
  <c r="AD500" i="1"/>
  <c r="AI637" i="1"/>
  <c r="AI548" i="1"/>
  <c r="AI691" i="1"/>
  <c r="AI783" i="1"/>
  <c r="AI784" i="1" s="1"/>
  <c r="AI308" i="1"/>
  <c r="AI738" i="1"/>
  <c r="AI436" i="1"/>
  <c r="AI477" i="1"/>
  <c r="AI554" i="1"/>
  <c r="AI555" i="1" s="1"/>
  <c r="AI423" i="1"/>
  <c r="AI424" i="1" s="1"/>
  <c r="AI132" i="1"/>
  <c r="AI621" i="1"/>
  <c r="AI622" i="1" s="1"/>
  <c r="AI375" i="1"/>
  <c r="AI376" i="1" s="1"/>
  <c r="AI330" i="1"/>
  <c r="AI303" i="1"/>
  <c r="AI572" i="1"/>
  <c r="AI573" i="1" s="1"/>
  <c r="AI317" i="1"/>
  <c r="AI318" i="1" s="1"/>
  <c r="AI386" i="1"/>
  <c r="AI387" i="1" s="1"/>
  <c r="AI448" i="1"/>
  <c r="AI449" i="1" s="1"/>
  <c r="AD478" i="1"/>
  <c r="Z476" i="1" s="1"/>
  <c r="AI607" i="1"/>
  <c r="AD472" i="1"/>
  <c r="Z470" i="1" s="1"/>
  <c r="AI558" i="1"/>
  <c r="AI363" i="1"/>
  <c r="AI160" i="1"/>
  <c r="AI278" i="1"/>
  <c r="AI489" i="1"/>
  <c r="AI490" i="1" s="1"/>
  <c r="AE488" i="1" s="1"/>
  <c r="AD501" i="1"/>
  <c r="AD502" i="1" s="1"/>
  <c r="Z499" i="1" s="1"/>
  <c r="AI591" i="1"/>
  <c r="AI592" i="1" s="1"/>
  <c r="AD521" i="1"/>
  <c r="Z519" i="1" s="1"/>
  <c r="AI136" i="1"/>
  <c r="AI320" i="1"/>
  <c r="AI321" i="1" s="1"/>
  <c r="AI314" i="1"/>
  <c r="AI315" i="1" s="1"/>
  <c r="AI769" i="1"/>
  <c r="AI524" i="1"/>
  <c r="AI525" i="1" s="1"/>
  <c r="AI418" i="1"/>
  <c r="AI54" i="1"/>
  <c r="AI389" i="1"/>
  <c r="AI390" i="1" s="1"/>
  <c r="AI391" i="1" s="1"/>
  <c r="AI732" i="1"/>
  <c r="AI733" i="1" s="1"/>
  <c r="AI741" i="1"/>
  <c r="AI742" i="1" s="1"/>
  <c r="AI630" i="1"/>
  <c r="AI631" i="1" s="1"/>
  <c r="AI588" i="1"/>
  <c r="AI589" i="1" s="1"/>
  <c r="AI340" i="1"/>
  <c r="AI570" i="1"/>
  <c r="AI191" i="1"/>
  <c r="AI192" i="1" s="1"/>
  <c r="AI361" i="1"/>
  <c r="AI627" i="1"/>
  <c r="AI408" i="1"/>
  <c r="AI409" i="1" s="1"/>
  <c r="AI400" i="1"/>
  <c r="AI166" i="1"/>
  <c r="AI715" i="1"/>
  <c r="AI585" i="1"/>
  <c r="AI778" i="1"/>
  <c r="AI354" i="1"/>
  <c r="AI355" i="1" s="1"/>
  <c r="AI137" i="1"/>
  <c r="AI706" i="1"/>
  <c r="AI530" i="1"/>
  <c r="AI531" i="1" s="1"/>
  <c r="AI756" i="1"/>
  <c r="AI757" i="1" s="1"/>
  <c r="AI616" i="1"/>
  <c r="AI551" i="1"/>
  <c r="AI552" i="1" s="1"/>
  <c r="AD504" i="1"/>
  <c r="AD505" i="1" s="1"/>
  <c r="Z503" i="1" s="1"/>
  <c r="AI338" i="1"/>
  <c r="AI598" i="1"/>
  <c r="AI659" i="1"/>
  <c r="AI545" i="1"/>
  <c r="AI546" i="1" s="1"/>
  <c r="AI540" i="1"/>
  <c r="AI438" i="1"/>
  <c r="AI440" i="1" s="1"/>
  <c r="AI342" i="1"/>
  <c r="AI343" i="1" s="1"/>
  <c r="AH291" i="1"/>
  <c r="AH216" i="1"/>
  <c r="AH64" i="1"/>
  <c r="AI40" i="1"/>
  <c r="AI41" i="1" s="1"/>
  <c r="AI42" i="1" s="1"/>
  <c r="AI579" i="1"/>
  <c r="AI534" i="1"/>
  <c r="AI613" i="1"/>
  <c r="AI561" i="1"/>
  <c r="AI309" i="1"/>
  <c r="AI379" i="1"/>
  <c r="AI37" i="1"/>
  <c r="AI38" i="1" s="1"/>
  <c r="AH290" i="1" s="1"/>
  <c r="AI290" i="1" s="1"/>
  <c r="AI446" i="1"/>
  <c r="AI279" i="1"/>
  <c r="AI373" i="1"/>
  <c r="AH61" i="1"/>
  <c r="AI443" i="1"/>
  <c r="AI335" i="1"/>
  <c r="AI336" i="1" s="1"/>
  <c r="AI281" i="1"/>
  <c r="AI282" i="1" s="1"/>
  <c r="AI283" i="1" s="1"/>
  <c r="AI457" i="1"/>
  <c r="AI459" i="1" s="1"/>
  <c r="AI161" i="1"/>
  <c r="AI162" i="1" s="1"/>
  <c r="AI163" i="1" s="1"/>
  <c r="AH213" i="1"/>
  <c r="AI739" i="1"/>
  <c r="AI699" i="1"/>
  <c r="AI700" i="1" s="1"/>
  <c r="AI269" i="1"/>
  <c r="AI381" i="1"/>
  <c r="AI382" i="1" s="1"/>
  <c r="AI432" i="1"/>
  <c r="AI433" i="1" s="1"/>
  <c r="AI259" i="1"/>
  <c r="AI260" i="1" s="1"/>
  <c r="AI261" i="1" s="1"/>
  <c r="AI262" i="1" s="1"/>
  <c r="AI263" i="1" s="1"/>
  <c r="AH496" i="1"/>
  <c r="AI496" i="1" s="1"/>
  <c r="AI625" i="1"/>
  <c r="AI274" i="1"/>
  <c r="AI275" i="1" s="1"/>
  <c r="AI628" i="1"/>
  <c r="AI478" i="1"/>
  <c r="AE476" i="1" s="1"/>
  <c r="AI421" i="1"/>
  <c r="AI664" i="1"/>
  <c r="AI665" i="1" s="1"/>
  <c r="AI609" i="1"/>
  <c r="AI610" i="1" s="1"/>
  <c r="AI566" i="1"/>
  <c r="AI567" i="1" s="1"/>
  <c r="AI483" i="1"/>
  <c r="AI484" i="1" s="1"/>
  <c r="AE482" i="1" s="1"/>
  <c r="AI717" i="1"/>
  <c r="AI718" i="1" s="1"/>
  <c r="AI543" i="1"/>
  <c r="AI480" i="1"/>
  <c r="AI481" i="1" s="1"/>
  <c r="AE479" i="1" s="1"/>
  <c r="AI364" i="1"/>
  <c r="AI306" i="1"/>
  <c r="AI186" i="1"/>
  <c r="AI270" i="1"/>
  <c r="AI271" i="1" s="1"/>
  <c r="AI618" i="1"/>
  <c r="AI619" i="1" s="1"/>
  <c r="AD507" i="1"/>
  <c r="AD508" i="1" s="1"/>
  <c r="Z506" i="1" s="1"/>
  <c r="AI128" i="1"/>
  <c r="AI129" i="1" s="1"/>
  <c r="AH182" i="1"/>
  <c r="AI182" i="1" s="1"/>
  <c r="AI169" i="1"/>
  <c r="AI171" i="1"/>
  <c r="AI144" i="1"/>
  <c r="AH497" i="1"/>
  <c r="AH464" i="1"/>
  <c r="AI464" i="1" s="1"/>
  <c r="AH461" i="1"/>
  <c r="AI461" i="1" s="1"/>
  <c r="AH231" i="1"/>
  <c r="AI231" i="1" s="1"/>
  <c r="AH79" i="1"/>
  <c r="AI55" i="1"/>
  <c r="AI300" i="1"/>
  <c r="AH505" i="1"/>
  <c r="AH239" i="1"/>
  <c r="AH87" i="1"/>
  <c r="AI87" i="1" s="1"/>
  <c r="AI492" i="1"/>
  <c r="AI486" i="1"/>
  <c r="AI487" i="1" s="1"/>
  <c r="AE485" i="1" s="1"/>
  <c r="AH520" i="1"/>
  <c r="AI520" i="1" s="1"/>
  <c r="AI78" i="1"/>
  <c r="AH177" i="1"/>
  <c r="AI177" i="1" s="1"/>
  <c r="AI324" i="1"/>
  <c r="AI325" i="1" s="1"/>
  <c r="AH246" i="1"/>
  <c r="AH220" i="1"/>
  <c r="AH68" i="1"/>
  <c r="AI44" i="1"/>
  <c r="AH57" i="1"/>
  <c r="AI57" i="1" s="1"/>
  <c r="AI33" i="1"/>
  <c r="AI676" i="1"/>
  <c r="AD474" i="1"/>
  <c r="AD475" i="1" s="1"/>
  <c r="Z473" i="1" s="1"/>
  <c r="AI331" i="1"/>
  <c r="AI139" i="1"/>
  <c r="AI140" i="1" s="1"/>
  <c r="AI141" i="1" s="1"/>
  <c r="AH517" i="1"/>
  <c r="AI517" i="1" s="1"/>
  <c r="AH81" i="1"/>
  <c r="AH493" i="1"/>
  <c r="AH227" i="1"/>
  <c r="AI227" i="1" s="1"/>
  <c r="AI51" i="1"/>
  <c r="AH75" i="1"/>
  <c r="AI75" i="1" s="1"/>
  <c r="AH153" i="1"/>
  <c r="AI153" i="1" s="1"/>
  <c r="AH63" i="1"/>
  <c r="AI63" i="1" s="1"/>
  <c r="AH215" i="1"/>
  <c r="AI215" i="1" s="1"/>
  <c r="AI662" i="1"/>
  <c r="AI582" i="1"/>
  <c r="AI549" i="1"/>
  <c r="AD498" i="1"/>
  <c r="Z495" i="1" s="1"/>
  <c r="AI702" i="1"/>
  <c r="AI703" i="1" s="1"/>
  <c r="AH66" i="1"/>
  <c r="AI66" i="1" s="1"/>
  <c r="AI216" i="1" l="1"/>
  <c r="AH293" i="1"/>
  <c r="AI293" i="1" s="1"/>
  <c r="AH218" i="1"/>
  <c r="AI218" i="1" s="1"/>
  <c r="AI291" i="1"/>
  <c r="AI497" i="1"/>
  <c r="AH518" i="1"/>
  <c r="AI518" i="1" s="1"/>
  <c r="AE516" i="1" s="1"/>
  <c r="AH252" i="1"/>
  <c r="AI252" i="1" s="1"/>
  <c r="AH178" i="1"/>
  <c r="AI178" i="1" s="1"/>
  <c r="AH240" i="1"/>
  <c r="AH243" i="1"/>
  <c r="AH88" i="1"/>
  <c r="AI88" i="1" s="1"/>
  <c r="AI64" i="1"/>
  <c r="AH183" i="1"/>
  <c r="AI183" i="1" s="1"/>
  <c r="AH500" i="1"/>
  <c r="AI500" i="1" s="1"/>
  <c r="AH234" i="1"/>
  <c r="AI234" i="1" s="1"/>
  <c r="AH498" i="1"/>
  <c r="AH466" i="1"/>
  <c r="AI466" i="1" s="1"/>
  <c r="AH462" i="1"/>
  <c r="AI462" i="1" s="1"/>
  <c r="AH232" i="1"/>
  <c r="AI232" i="1" s="1"/>
  <c r="AH80" i="1"/>
  <c r="AI493" i="1"/>
  <c r="AH210" i="1"/>
  <c r="AI210" i="1" s="1"/>
  <c r="AH285" i="1"/>
  <c r="AI285" i="1" s="1"/>
  <c r="AH58" i="1"/>
  <c r="AI58" i="1" s="1"/>
  <c r="AI34" i="1"/>
  <c r="AH219" i="1"/>
  <c r="AH294" i="1"/>
  <c r="AI294" i="1" s="1"/>
  <c r="AH67" i="1"/>
  <c r="AI67" i="1" s="1"/>
  <c r="AH494" i="1"/>
  <c r="AH228" i="1"/>
  <c r="AI228" i="1" s="1"/>
  <c r="AH76" i="1"/>
  <c r="AI76" i="1" s="1"/>
  <c r="AH253" i="1" s="1"/>
  <c r="AI52" i="1"/>
  <c r="AH229" i="1" s="1"/>
  <c r="AH296" i="1"/>
  <c r="AI296" i="1" s="1"/>
  <c r="AI45" i="1"/>
  <c r="AH521" i="1"/>
  <c r="AI521" i="1" s="1"/>
  <c r="AE519" i="1" s="1"/>
  <c r="AI79" i="1"/>
  <c r="AH255" i="1"/>
  <c r="AI255" i="1" s="1"/>
  <c r="AI219" i="1" l="1"/>
  <c r="AI220" i="1" s="1"/>
  <c r="AI498" i="1"/>
  <c r="AE495" i="1" s="1"/>
  <c r="AI229" i="1"/>
  <c r="AI253" i="1"/>
  <c r="AH179" i="1"/>
  <c r="AI179" i="1" s="1"/>
  <c r="AH501" i="1"/>
  <c r="AI501" i="1" s="1"/>
  <c r="AI502" i="1" s="1"/>
  <c r="AE499" i="1" s="1"/>
  <c r="AH83" i="1"/>
  <c r="AI83" i="1" s="1"/>
  <c r="AI84" i="1" s="1"/>
  <c r="AH235" i="1"/>
  <c r="AI235" i="1" s="1"/>
  <c r="AH510" i="1"/>
  <c r="AI510" i="1" s="1"/>
  <c r="AI68" i="1"/>
  <c r="AI80" i="1"/>
  <c r="AH256" i="1"/>
  <c r="AI256" i="1" s="1"/>
  <c r="AH211" i="1"/>
  <c r="AI211" i="1" s="1"/>
  <c r="AH286" i="1"/>
  <c r="AI286" i="1" s="1"/>
  <c r="AI35" i="1"/>
  <c r="AH70" i="1"/>
  <c r="AI70" i="1" s="1"/>
  <c r="AH297" i="1"/>
  <c r="AI297" i="1" s="1"/>
  <c r="AH222" i="1"/>
  <c r="AI222" i="1" s="1"/>
  <c r="AI46" i="1"/>
  <c r="AH507" i="1"/>
  <c r="AI507" i="1" s="1"/>
  <c r="AI508" i="1" s="1"/>
  <c r="AE506" i="1" s="1"/>
  <c r="AH89" i="1"/>
  <c r="AI89" i="1" s="1"/>
  <c r="AI494" i="1"/>
  <c r="AE491" i="1" s="1"/>
  <c r="AH511" i="1" l="1"/>
  <c r="AI511" i="1" s="1"/>
  <c r="AE509" i="1" s="1"/>
  <c r="AH245" i="1"/>
  <c r="AI245" i="1" s="1"/>
  <c r="AI246" i="1" s="1"/>
  <c r="AH513" i="1"/>
  <c r="AI513" i="1" s="1"/>
  <c r="AH247" i="1"/>
  <c r="AH212" i="1"/>
  <c r="AI212" i="1" s="1"/>
  <c r="AI213" i="1" s="1"/>
  <c r="AH287" i="1"/>
  <c r="AI287" i="1" s="1"/>
  <c r="AI288" i="1" s="1"/>
  <c r="AH60" i="1"/>
  <c r="AI60" i="1" s="1"/>
  <c r="AH223" i="1"/>
  <c r="AI223" i="1" s="1"/>
  <c r="AI47" i="1"/>
  <c r="AH71" i="1"/>
  <c r="AI71" i="1" s="1"/>
  <c r="AH257" i="1"/>
  <c r="AI257" i="1" s="1"/>
  <c r="AI81" i="1"/>
  <c r="AH514" i="1" l="1"/>
  <c r="AI514" i="1" s="1"/>
  <c r="AH72" i="1"/>
  <c r="AI72" i="1" s="1"/>
  <c r="AH224" i="1"/>
  <c r="AI224" i="1" s="1"/>
  <c r="AH85" i="1"/>
  <c r="AI85" i="1" s="1"/>
  <c r="AH237" i="1"/>
  <c r="AI237" i="1" s="1"/>
  <c r="AI61" i="1"/>
  <c r="AH242" i="1"/>
  <c r="AI242" i="1" s="1"/>
  <c r="AI243" i="1" s="1"/>
  <c r="AI247" i="1"/>
  <c r="AH515" i="1" l="1"/>
  <c r="AI515" i="1" s="1"/>
  <c r="AE512" i="1" s="1"/>
  <c r="AH249" i="1"/>
  <c r="AI249" i="1" s="1"/>
  <c r="AI250" i="1" s="1"/>
  <c r="AH504" i="1"/>
  <c r="AI504" i="1" s="1"/>
  <c r="AI505" i="1" s="1"/>
  <c r="AE503" i="1" s="1"/>
  <c r="AH238" i="1"/>
  <c r="AI238" i="1" s="1"/>
  <c r="AI239" i="1" s="1"/>
  <c r="AI240" i="1" s="1"/>
  <c r="N25" i="2" l="1"/>
  <c r="M25" i="2"/>
  <c r="L25" i="2"/>
  <c r="K25" i="2"/>
  <c r="J25" i="2"/>
  <c r="I25" i="2"/>
  <c r="H25" i="2"/>
  <c r="G25" i="2"/>
  <c r="F25" i="2"/>
  <c r="E25" i="2"/>
  <c r="D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Hernandez Zorro</author>
    <author>Diana Marcela Calderon Preciado</author>
    <author>DIANA CALDERON</author>
    <author>ALEXANDER HERNANDEZ</author>
    <author>Jenny Juliana Espinosa Bernal</author>
  </authors>
  <commentList>
    <comment ref="E7" authorId="0" shapeId="0" xr:uid="{34C10236-F422-4B60-B841-D7232D6A8AE4}">
      <text>
        <r>
          <rPr>
            <i/>
            <sz val="9"/>
            <color indexed="81"/>
            <rFont val="Tahoma"/>
            <family val="2"/>
          </rPr>
          <t xml:space="preserve">Impacto: </t>
        </r>
        <r>
          <rPr>
            <sz val="9"/>
            <color indexed="81"/>
            <rFont val="Tahoma"/>
            <family val="2"/>
          </rPr>
          <t>es la consecuencia económica o reputacional a la cual se ve expuesta la organización en caso de materializarse un riesgo.</t>
        </r>
      </text>
    </comment>
    <comment ref="F7" authorId="0" shapeId="0" xr:uid="{90A4DFF8-7A05-4B97-9E53-852E18C3F2C0}">
      <text>
        <r>
          <rPr>
            <sz val="9"/>
            <color indexed="81"/>
            <rFont val="Tahoma"/>
            <family val="2"/>
          </rPr>
          <t xml:space="preserve">Circunstancias o situaciones más evidentes sobre las cuales se presenta el riesgo. 
</t>
        </r>
      </text>
    </comment>
    <comment ref="G7" authorId="0" shapeId="0" xr:uid="{33C72B3B-5758-4DEA-8DAF-066553CBD7E8}">
      <text>
        <r>
          <rPr>
            <sz val="9"/>
            <color indexed="81"/>
            <rFont val="Tahoma"/>
            <family val="2"/>
          </rPr>
          <t>Causa  principal  o básica, corresponde a las razones por la cuales se puede presentar  el riesgo, son la base para la definición de controles en la etapa de valoración del riesgo</t>
        </r>
        <r>
          <rPr>
            <b/>
            <sz val="9"/>
            <color indexed="81"/>
            <rFont val="Tahoma"/>
            <family val="2"/>
          </rPr>
          <t xml:space="preserve">. </t>
        </r>
        <r>
          <rPr>
            <sz val="9"/>
            <color indexed="81"/>
            <rFont val="Tahoma"/>
            <family val="2"/>
          </rPr>
          <t xml:space="preserve">
</t>
        </r>
      </text>
    </comment>
    <comment ref="V7" authorId="0" shapeId="0" xr:uid="{A445C781-8A64-41E0-9631-3F5A928A00A0}">
      <text>
        <r>
          <rPr>
            <i/>
            <sz val="9"/>
            <color indexed="81"/>
            <rFont val="Tahoma"/>
            <family val="2"/>
          </rPr>
          <t>Automatizado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i/>
            <sz val="9"/>
            <color indexed="81"/>
            <rFont val="Tahoma"/>
            <family val="2"/>
          </rPr>
          <t xml:space="preserve">• Manual: </t>
        </r>
        <r>
          <rPr>
            <sz val="9"/>
            <color indexed="81"/>
            <rFont val="Tahoma"/>
            <family val="2"/>
          </rPr>
          <t xml:space="preserve">controles que son ejecutados por una persona.
</t>
        </r>
      </text>
    </comment>
    <comment ref="W7" authorId="0" shapeId="0" xr:uid="{80DA4B3B-E224-4B12-8AEF-4A09C2BA8D69}">
      <text>
        <r>
          <rPr>
            <i/>
            <sz val="9"/>
            <color indexed="81"/>
            <rFont val="Tahoma"/>
            <family val="2"/>
          </rPr>
          <t>Documentado:</t>
        </r>
        <r>
          <rPr>
            <sz val="9"/>
            <color indexed="81"/>
            <rFont val="Tahoma"/>
            <family val="2"/>
          </rPr>
          <t xml:space="preserve"> identifica los controles que están documentados en el proceso, ya sea en manuales, procedimientos, flujogramas o cualquier otro documento propio del proceso.
</t>
        </r>
        <r>
          <rPr>
            <i/>
            <sz val="9"/>
            <color indexed="81"/>
            <rFont val="Tahoma"/>
            <family val="2"/>
          </rPr>
          <t xml:space="preserve">• Sin documentar: </t>
        </r>
        <r>
          <rPr>
            <sz val="9"/>
            <color indexed="81"/>
            <rFont val="Tahoma"/>
            <family val="2"/>
          </rPr>
          <t xml:space="preserve">identifica a los controles que pese a que se ejecutan en
</t>
        </r>
      </text>
    </comment>
    <comment ref="X7" authorId="0" shapeId="0" xr:uid="{31DE4438-8991-40EA-B648-1D378F36E5A5}">
      <text>
        <r>
          <rPr>
            <i/>
            <sz val="9"/>
            <color indexed="81"/>
            <rFont val="Tahoma"/>
            <family val="2"/>
          </rPr>
          <t>Registro sustancial:</t>
        </r>
        <r>
          <rPr>
            <sz val="9"/>
            <color indexed="81"/>
            <rFont val="Tahoma"/>
            <family val="2"/>
          </rPr>
          <t xml:space="preserve"> corresponde a la evidencia de la ejecución del control, que es verificable y no manipulable por parte del usuario. Ejemplo: Log de auditoria de un sistema, cartas con firma mecánica, firmas digitales, actas de Juan o Comités, firma de asistencia a capacitaciones.
</t>
        </r>
        <r>
          <rPr>
            <i/>
            <sz val="9"/>
            <color indexed="81"/>
            <rFont val="Tahoma"/>
            <family val="2"/>
          </rPr>
          <t>• Registro material:</t>
        </r>
        <r>
          <rPr>
            <sz val="9"/>
            <color indexed="81"/>
            <rFont val="Tahoma"/>
            <family val="2"/>
          </rPr>
          <t xml:space="preserve"> corresponde a la evidencia de la ejecución del control, que es verificable pero podría ser manipulable por parte del usuario. Ejemplo: correos electrónicos, vistos buenos y documentos electrónicos sin seguridad.
</t>
        </r>
        <r>
          <rPr>
            <i/>
            <sz val="9"/>
            <color indexed="81"/>
            <rFont val="Tahoma"/>
            <family val="2"/>
          </rPr>
          <t>• Sin registro:</t>
        </r>
        <r>
          <rPr>
            <sz val="9"/>
            <color indexed="81"/>
            <rFont val="Tahoma"/>
            <family val="2"/>
          </rPr>
          <t xml:space="preserve"> son aquellos controles que se ejecutan, pero al validar algún tipo de evidencia de su ejecución no es posible determinarla.
</t>
        </r>
      </text>
    </comment>
    <comment ref="Y7" authorId="0" shapeId="0" xr:uid="{AAE47B9B-E115-4C78-A21E-E17A9A345173}">
      <text>
        <r>
          <rPr>
            <i/>
            <sz val="9"/>
            <color indexed="81"/>
            <rFont val="Tahoma"/>
            <family val="2"/>
          </rPr>
          <t xml:space="preserve">Continuo: </t>
        </r>
        <r>
          <rPr>
            <sz val="9"/>
            <color indexed="81"/>
            <rFont val="Tahoma"/>
            <family val="2"/>
          </rPr>
          <t xml:space="preserve">este atributo identifica a los controles que se ejecutan siempre que se realiza la actividad originadora del riesgo.
</t>
        </r>
        <r>
          <rPr>
            <i/>
            <sz val="9"/>
            <color indexed="81"/>
            <rFont val="Tahoma"/>
            <family val="2"/>
          </rPr>
          <t>• Aleatorio:</t>
        </r>
        <r>
          <rPr>
            <sz val="9"/>
            <color indexed="81"/>
            <rFont val="Tahoma"/>
            <family val="2"/>
          </rPr>
          <t xml:space="preserve"> este atributo identifica a los controles que no siempre se ejecutan cuando se realiza la actividad originadora del riesgo.
</t>
        </r>
      </text>
    </comment>
    <comment ref="AM155" authorId="1" shapeId="0" xr:uid="{70AB96A7-2437-48B8-9BB2-C7C7E0D6FBAF}">
      <text>
        <r>
          <rPr>
            <b/>
            <sz val="9"/>
            <color indexed="81"/>
            <rFont val="Tahoma"/>
            <family val="2"/>
          </rPr>
          <t>Diana Marcela Calderón Preciado:</t>
        </r>
        <r>
          <rPr>
            <sz val="9"/>
            <color indexed="81"/>
            <rFont val="Tahoma"/>
            <family val="2"/>
          </rPr>
          <t xml:space="preserve">
Normativa de la política de gobierno digital, y las guías de habilitadores de arquitectura, proyectos y gobierno.</t>
        </r>
      </text>
    </comment>
    <comment ref="AM156" authorId="1" shapeId="0" xr:uid="{86F2885A-70B9-4017-B14F-424B6DA754C0}">
      <text>
        <r>
          <rPr>
            <b/>
            <sz val="9"/>
            <color rgb="FF000000"/>
            <rFont val="Tahoma"/>
            <family val="2"/>
          </rPr>
          <t>Diana Marcela Calderón Preciado:</t>
        </r>
        <r>
          <rPr>
            <sz val="9"/>
            <color rgb="FF000000"/>
            <rFont val="Tahoma"/>
            <family val="2"/>
          </rPr>
          <t xml:space="preserve">
</t>
        </r>
        <r>
          <rPr>
            <sz val="9"/>
            <color rgb="FF000000"/>
            <rFont val="Tahoma"/>
            <family val="2"/>
          </rPr>
          <t xml:space="preserve">- Desarrollo de la estrategia pública de gobierno digital formulada por MinTIC.
</t>
        </r>
        <r>
          <rPr>
            <sz val="9"/>
            <color rgb="FF000000"/>
            <rFont val="Tahoma"/>
            <family val="2"/>
          </rPr>
          <t xml:space="preserve">--Normativa de la política de gobierno digital, y las guías de habilitadores de arquitectura, proyectos y gobierno.
</t>
        </r>
        <r>
          <rPr>
            <sz val="9"/>
            <color rgb="FF000000"/>
            <rFont val="Tahoma"/>
            <family val="2"/>
          </rPr>
          <t>- Criterios establecidos en el FURAG susceptibles de ser implementados por los dominios con el fin de mejorar y/o mantener la calificación del índice de desempeño institucional</t>
        </r>
      </text>
    </comment>
    <comment ref="M164" authorId="1" shapeId="0" xr:uid="{4EE5096F-E5ED-4403-8EFA-AE59D8EB189F}">
      <text>
        <r>
          <rPr>
            <b/>
            <sz val="9"/>
            <color indexed="81"/>
            <rFont val="Tahoma"/>
            <family val="2"/>
          </rPr>
          <t>Diana Marcela Calderón Preciado:</t>
        </r>
        <r>
          <rPr>
            <sz val="9"/>
            <color indexed="81"/>
            <rFont val="Tahoma"/>
            <family val="2"/>
          </rPr>
          <t xml:space="preserve">
Productos UyA 2021: 28, incluyen talleres, socializaciones, capacitaciones, eventos, campañas, piezas informativas…
Productos información 2021: 12 actualización y creación de tableros (12)+ capacitación powerBI (2) total 14
Total UyA e Info = 42</t>
        </r>
      </text>
    </comment>
    <comment ref="F167" authorId="2" shapeId="0" xr:uid="{BD470A4B-D86D-4C1B-A940-70EA7DA773F4}">
      <text>
        <r>
          <rPr>
            <b/>
            <sz val="9"/>
            <color indexed="81"/>
            <rFont val="Tahoma"/>
            <family val="2"/>
          </rPr>
          <t>DIANA CALDERON:</t>
        </r>
        <r>
          <rPr>
            <sz val="9"/>
            <color indexed="81"/>
            <rFont val="Tahoma"/>
            <family val="2"/>
          </rPr>
          <t xml:space="preserve">
Falta, incumplimiento, omisión, retraso,    colapso,    perdida,    inoportunidad,    dificultad,    imposibilidad,    indisponibilidad, desviación y utilizando adjetivos calificativos asociados a alguna actividad del proceso tales como inadecuado, inoportuno, deficiente etc.b</t>
        </r>
      </text>
    </comment>
    <comment ref="M167" authorId="2" shapeId="0" xr:uid="{D20A292F-A848-4418-AF62-20FAB5E8B662}">
      <text>
        <r>
          <rPr>
            <b/>
            <sz val="9"/>
            <color indexed="81"/>
            <rFont val="Tahoma"/>
            <family val="2"/>
          </rPr>
          <t>DIANA CALDERON:</t>
        </r>
        <r>
          <rPr>
            <sz val="9"/>
            <color indexed="81"/>
            <rFont val="Tahoma"/>
            <family val="2"/>
          </rPr>
          <t xml:space="preserve">
1 estrategia TI
4 actualizaciones PETI
12 mediciones portafolio proyectos
7 proyectos
5 operaciones
7 artefactos arquitectura empresarial</t>
        </r>
      </text>
    </comment>
    <comment ref="M172" authorId="1" shapeId="0" xr:uid="{CCC320D0-EDB8-454E-B3FD-3FC003CBD88F}">
      <text>
        <r>
          <rPr>
            <b/>
            <sz val="9"/>
            <color indexed="81"/>
            <rFont val="Tahoma"/>
            <family val="2"/>
          </rPr>
          <t>Diana Marcela Calderón Preciado:</t>
        </r>
        <r>
          <rPr>
            <sz val="9"/>
            <color indexed="81"/>
            <rFont val="Tahoma"/>
            <family val="2"/>
          </rPr>
          <t xml:space="preserve">
aprox 200 casos soporte aplicaciones y 30 desarrollo/mes ósea 2300 al año y 
300 desarrollos anuales, 
380 acceso remoto a servidores</t>
        </r>
      </text>
    </comment>
    <comment ref="M344" authorId="3" shapeId="0" xr:uid="{D3013170-7316-4BE1-BDA2-9FCBBE36FEEF}">
      <text>
        <r>
          <rPr>
            <sz val="9"/>
            <color indexed="81"/>
            <rFont val="Tahoma"/>
            <family val="2"/>
          </rPr>
          <t xml:space="preserve">Solo emiten un lineamiento? Aquí estaría dado por el numero de lineamientos o metodologías que emiten en el año, validar
_________________
La frecuencia es como mínima una al año. 
Sumatoria de lineamientos </t>
        </r>
      </text>
    </comment>
    <comment ref="M347" authorId="3" shapeId="0" xr:uid="{DA67E0E7-A176-4903-B5C8-0892A4AFD8D4}">
      <text>
        <r>
          <rPr>
            <b/>
            <sz val="9"/>
            <color indexed="81"/>
            <rFont val="Tahoma"/>
            <family val="2"/>
          </rPr>
          <t>lo mismo numero de ofertas que se realizan en el año, validar</t>
        </r>
        <r>
          <rPr>
            <sz val="9"/>
            <color indexed="81"/>
            <rFont val="Tahoma"/>
            <family val="2"/>
          </rPr>
          <t xml:space="preserve">
_______________
Que pasa con con diferentes frecuencias.?
La frecuencia es la suma de las tre áreas? 
Se mide por</t>
        </r>
      </text>
    </comment>
    <comment ref="P353" authorId="3" shapeId="0" xr:uid="{C25DC37E-1A23-4B0A-B8E1-7B4B0EEAF03C}">
      <text>
        <r>
          <rPr>
            <b/>
            <sz val="9"/>
            <color indexed="81"/>
            <rFont val="Tahoma"/>
            <family val="2"/>
          </rPr>
          <t>Recordar que el impacto para los riesgos de corrupción es respondiendo las 19 preguntas, la suma de las afirmativas mirar en la tabla y definir cual es el impacto</t>
        </r>
        <r>
          <rPr>
            <sz val="9"/>
            <color indexed="81"/>
            <rFont val="Tahoma"/>
            <family val="2"/>
          </rPr>
          <t xml:space="preserve">
</t>
        </r>
      </text>
    </comment>
    <comment ref="D356" authorId="3" shapeId="0" xr:uid="{596326F4-47E8-40A6-A902-6B6ED4D60EEB}">
      <text>
        <r>
          <rPr>
            <sz val="9"/>
            <color indexed="81"/>
            <rFont val="Tahoma"/>
            <family val="2"/>
          </rPr>
          <t xml:space="preserve">Los riesgos de Seguridad de la Información están dados por los activos de información críticos que posee el Proceso, de acuerdo a la información brindada por Gestión de la Información, identificaron como críticos 3 activos "Informe Anual del Presidente - Regionalización indicativa de los proyectos de inversión de las entidades del orden nacional y  Informe de Gobierno sobre la política" ver contexto institucional del proceso y calificados como críticos y generación de riesgos asociados a ellos el tema de Integridad y Disponibilidad de la Información, de acuerdo a este información, es que generamos el riesgo.
Ajusté la actividad de acuerdo a estos activos y la redacción del riesgo
</t>
        </r>
      </text>
    </comment>
    <comment ref="G356" authorId="4" shapeId="0" xr:uid="{E536E5FB-AC6A-49D3-961C-19D0D9C8099F}">
      <text>
        <r>
          <rPr>
            <b/>
            <sz val="9"/>
            <color indexed="81"/>
            <rFont val="Tahoma"/>
            <family val="2"/>
          </rPr>
          <t>Jenny Juliana Espinosa Bernal:</t>
        </r>
        <r>
          <rPr>
            <sz val="9"/>
            <color indexed="81"/>
            <rFont val="Tahoma"/>
            <family val="2"/>
          </rPr>
          <t xml:space="preserve">
Analizar causas (preguntar OTI)</t>
        </r>
      </text>
    </comment>
    <comment ref="J356" authorId="4" shapeId="0" xr:uid="{0F4B492D-5609-456A-A828-6A794B2834F2}">
      <text>
        <r>
          <rPr>
            <b/>
            <sz val="9"/>
            <color indexed="81"/>
            <rFont val="Tahoma"/>
            <family val="2"/>
          </rPr>
          <t>Jenny Juliana Espinosa Bernal:</t>
        </r>
        <r>
          <rPr>
            <sz val="9"/>
            <color indexed="81"/>
            <rFont val="Tahoma"/>
            <family val="2"/>
          </rPr>
          <t xml:space="preserve">
o códigos</t>
        </r>
      </text>
    </comment>
    <comment ref="M356" authorId="3" shapeId="0" xr:uid="{EB4FF9C6-7C30-4457-8A0B-614E51C74795}">
      <text>
        <r>
          <rPr>
            <sz val="9"/>
            <color indexed="81"/>
            <rFont val="Tahoma"/>
            <family val="2"/>
          </rPr>
          <t xml:space="preserve">Validar este dato, aquí seria el numero de informes de estos activos que emiten en el año
</t>
        </r>
      </text>
    </comment>
    <comment ref="AP704" authorId="0" shapeId="0" xr:uid="{02524D45-0D09-48E9-BE12-4D97E8665433}">
      <text>
        <r>
          <rPr>
            <b/>
            <sz val="9"/>
            <color indexed="81"/>
            <rFont val="Tahoma"/>
            <family val="2"/>
          </rPr>
          <t>Revisar fecha no está dentro del intervalo de fecha de inicio y fin</t>
        </r>
        <r>
          <rPr>
            <sz val="9"/>
            <color indexed="81"/>
            <rFont val="Tahoma"/>
            <family val="2"/>
          </rPr>
          <t xml:space="preserve">
</t>
        </r>
      </text>
    </comment>
    <comment ref="P737" authorId="3" shapeId="0" xr:uid="{BAE42E0B-31A4-4C44-B6C9-6B103B5CBB05}">
      <text>
        <r>
          <rPr>
            <sz val="9"/>
            <color indexed="81"/>
            <rFont val="Tahoma"/>
            <family val="2"/>
          </rPr>
          <t>Falta Valoración</t>
        </r>
      </text>
    </comment>
    <comment ref="H740" authorId="3" shapeId="0" xr:uid="{9D071F52-A66C-42BB-A095-9310ABE76E9A}">
      <text>
        <r>
          <rPr>
            <b/>
            <sz val="9"/>
            <color indexed="81"/>
            <rFont val="Tahoma"/>
            <family val="2"/>
          </rPr>
          <t>Recuerden que la redacción de los riesgos de corrupción, es diferente, se debe aquí sobre el riesgo que venia en 2020, revisar si tiene las 4 variables (Acción u omisión, desviación en lo público, beneficio y uso del poder)</t>
        </r>
        <r>
          <rPr>
            <sz val="9"/>
            <color indexed="81"/>
            <rFont val="Tahoma"/>
            <family val="2"/>
          </rPr>
          <t xml:space="preserve">
</t>
        </r>
      </text>
    </comment>
    <comment ref="P740" authorId="3" shapeId="0" xr:uid="{3523A346-9A6C-4D40-A23E-898A59555EF9}">
      <text>
        <r>
          <rPr>
            <b/>
            <sz val="9"/>
            <color indexed="81"/>
            <rFont val="Tahoma"/>
            <family val="2"/>
          </rPr>
          <t>Recordar que la calificación de los riesgos de corrupción es a través de las 19 preguntas, no se evidencia su gestión</t>
        </r>
        <r>
          <rPr>
            <sz val="9"/>
            <color indexed="81"/>
            <rFont val="Tahoma"/>
            <family val="2"/>
          </rPr>
          <t xml:space="preserve">
</t>
        </r>
      </text>
    </comment>
    <comment ref="H746" authorId="3" shapeId="0" xr:uid="{B5F7BA06-123C-4FEB-98DB-B3B471F3E51B}">
      <text>
        <r>
          <rPr>
            <b/>
            <sz val="9"/>
            <color indexed="81"/>
            <rFont val="Tahoma"/>
            <family val="2"/>
          </rPr>
          <t>Recuerden que la redacción de los riesgos de corrupción, es diferente, se debe aquí sobre el riesgo que venia en 2020, revisar si tiene las 4 variables (Acción u omisión, desviación en lo público, beneficio y uso del poder)</t>
        </r>
        <r>
          <rPr>
            <sz val="9"/>
            <color indexed="81"/>
            <rFont val="Tahoma"/>
            <family val="2"/>
          </rPr>
          <t xml:space="preserve">
</t>
        </r>
      </text>
    </comment>
    <comment ref="P746" authorId="3" shapeId="0" xr:uid="{E5BD2E4F-B276-4F4B-9D1D-004A717F21EB}">
      <text>
        <r>
          <rPr>
            <b/>
            <sz val="9"/>
            <color indexed="81"/>
            <rFont val="Tahoma"/>
            <family val="2"/>
          </rPr>
          <t>Recordar que la calificación de los riesgos de corrupción es a través de las 19 preguntas, no se evidencia su gestión</t>
        </r>
        <r>
          <rPr>
            <sz val="9"/>
            <color indexed="81"/>
            <rFont val="Tahoma"/>
            <family val="2"/>
          </rPr>
          <t xml:space="preserve">
</t>
        </r>
      </text>
    </comment>
  </commentList>
</comments>
</file>

<file path=xl/sharedStrings.xml><?xml version="1.0" encoding="utf-8"?>
<sst xmlns="http://schemas.openxmlformats.org/spreadsheetml/2006/main" count="8770" uniqueCount="1913">
  <si>
    <t>PROCESO</t>
  </si>
  <si>
    <t>RIESGOS</t>
  </si>
  <si>
    <t>CONTROLES</t>
  </si>
  <si>
    <t>ACCIONES</t>
  </si>
  <si>
    <t>ZONA DE RIESGO INHERENTE</t>
  </si>
  <si>
    <t>ZONA DE RIESGO RESIDUAL</t>
  </si>
  <si>
    <t>OBSERVACIONES OCI</t>
  </si>
  <si>
    <t xml:space="preserve">Extrema </t>
  </si>
  <si>
    <t xml:space="preserve">Alta </t>
  </si>
  <si>
    <t xml:space="preserve">Moderada </t>
  </si>
  <si>
    <t xml:space="preserve">Baja </t>
  </si>
  <si>
    <t>El proceso presentan evidencia de la aplicación de los controles y planes de respuesta.</t>
  </si>
  <si>
    <t>DIRECCIONAMIENTO ESTRATEGICO</t>
  </si>
  <si>
    <t>El proceso presentan evidencia de la aplicación de los controles y el planes de respuesta.</t>
  </si>
  <si>
    <t>El proceso presentan evidencia de la aplicación de los controles.</t>
  </si>
  <si>
    <t>El proceso presentan evidencia de la aplicación de los controles y plan de respuesta.</t>
  </si>
  <si>
    <t>El proceso presentan evidencia de la aplicación de los controles y el plan de respuesta.</t>
  </si>
  <si>
    <t>Total general</t>
  </si>
  <si>
    <t xml:space="preserve">FORMATO PARA EL LEVANTAMIENTO DEL MAPA DE RIESGOS </t>
  </si>
  <si>
    <t>Código:100.01.15-2</t>
  </si>
  <si>
    <t>Versión: 09</t>
  </si>
  <si>
    <t>PROCEDIMIENTO DE ADMINISTRACIÓN DE RIESGOS</t>
  </si>
  <si>
    <t>Fecha: 23/11/2021</t>
  </si>
  <si>
    <t>Paginas 1 de 1</t>
  </si>
  <si>
    <t># Riesgo</t>
  </si>
  <si>
    <t>Proceso / Dirección Territorial / Dueño del Riesgo</t>
  </si>
  <si>
    <t>Objetivo del Proceso</t>
  </si>
  <si>
    <t>Actividad</t>
  </si>
  <si>
    <t>Impacto</t>
  </si>
  <si>
    <t>Causa Inmediata</t>
  </si>
  <si>
    <t>Causa Raiz</t>
  </si>
  <si>
    <t xml:space="preserve">Redacción del riesgo </t>
  </si>
  <si>
    <t>Tipología del Riesgo</t>
  </si>
  <si>
    <t>Activos de Información</t>
  </si>
  <si>
    <t>Factor de Riesgo</t>
  </si>
  <si>
    <t>Clasificación
 del Riesgo</t>
  </si>
  <si>
    <t>Frecuencia de la Actividad</t>
  </si>
  <si>
    <t xml:space="preserve">Probabilidad Inherente </t>
  </si>
  <si>
    <t>% Probabilidad</t>
  </si>
  <si>
    <t>Impacto Inherente</t>
  </si>
  <si>
    <t>% Impacto</t>
  </si>
  <si>
    <t>Nivel de Severidad Riesgo Inherente</t>
  </si>
  <si>
    <t>Descripción del control</t>
  </si>
  <si>
    <t>Afectación del control</t>
  </si>
  <si>
    <t>Tipo de Control</t>
  </si>
  <si>
    <t>Implementación</t>
  </si>
  <si>
    <t>Documentación</t>
  </si>
  <si>
    <t>Evidencia</t>
  </si>
  <si>
    <t>Frecuencia</t>
  </si>
  <si>
    <t xml:space="preserve">Probabilidad Residual </t>
  </si>
  <si>
    <t>% Probabilidad Tipo</t>
  </si>
  <si>
    <t>% Probabilidad Implementación</t>
  </si>
  <si>
    <t>Calculo Probabilidad</t>
  </si>
  <si>
    <t>Calculo Probabilidad 1</t>
  </si>
  <si>
    <t>Impacto Residual</t>
  </si>
  <si>
    <t>% Impacto Tipo</t>
  </si>
  <si>
    <t>% Impacto Implementación</t>
  </si>
  <si>
    <t>Calculo Impacto</t>
  </si>
  <si>
    <t>Calculo Impacto 1</t>
  </si>
  <si>
    <t>Nivel de Severidad Riesgo Residual</t>
  </si>
  <si>
    <t>Tratamiento</t>
  </si>
  <si>
    <t>Comentario Tratamiento</t>
  </si>
  <si>
    <t>Plan de Acción</t>
  </si>
  <si>
    <t>Fecha Inicio</t>
  </si>
  <si>
    <t>Fecha Fin</t>
  </si>
  <si>
    <t>Fecha Seguimiento</t>
  </si>
  <si>
    <t>Responsable</t>
  </si>
  <si>
    <t>Comunicación Estratégica</t>
  </si>
  <si>
    <t>Brindar acompañamiento a todas las dependencias y divulgar a través de los diferentes medios de comunicación tanto internos como externos la información institucional y de interés, hacia las diferentes partes interesadas, contribuyendo a la imagen institucional y la difusión de la gestión.</t>
  </si>
  <si>
    <t>Difundir la gestión institucional y la ley a través de los diferentes medios de comunicación tanto internos como externos</t>
  </si>
  <si>
    <t>Posibilidad de pérdida económica y reputacional</t>
  </si>
  <si>
    <t xml:space="preserve">ante nuestras partes interesadas por quejas o sanciones ocasionados por la generación de comunicación externa y/o interna inadecuada,  </t>
  </si>
  <si>
    <t xml:space="preserve">debido a la falta de garantías del personal que se desplaza a territorio por situaciones de sanidad u orden publico, así como por envío de información tardía y sin debida aprobación por parte de las áreas y/o falta de recursos por políticas de austeridad </t>
  </si>
  <si>
    <t xml:space="preserve">Posibilidad de pérdida económica y reputacional ante nuestras partes interesadas por quejas o sanciones ocasionados por la generación de comunicación externa y/o interna inadecuada,   debido a la falta de garantías del personal que se desplaza a territorio por situaciones de sanidad u orden publico, así como por envío de información tardía y sin debida aprobación por parte de las áreas y/o falta de recursos por políticas de austeridad </t>
  </si>
  <si>
    <t>Gestión</t>
  </si>
  <si>
    <t>No Aplica</t>
  </si>
  <si>
    <t>Procesos</t>
  </si>
  <si>
    <t>Ejecución y administración de procesos</t>
  </si>
  <si>
    <t>Media</t>
  </si>
  <si>
    <t>Mayor</t>
  </si>
  <si>
    <t>Alto</t>
  </si>
  <si>
    <t xml:space="preserve">La Jefe OAC realiza cada semana un consejo de redacción, donde se analiza, se planifica y aprueban todas las actividades presentadas por los periodistas designados en cada área interna o grupo de apoyo de Bogotá y los enlaces de comunicación en cada dirección territorial con el fin garantizar una buena exposición del Director y la Subdirectora en los medios y que sean cubiertos al 100%. En caso de e que surjan actividades de último momento, estas reciben un tratamiento de comunicación inmediato. Evidencia de estas reuniones quedan recopiladas en las actas, grabaciones y listas de asistencia. </t>
  </si>
  <si>
    <t>Probabilidad</t>
  </si>
  <si>
    <t>Preventivo</t>
  </si>
  <si>
    <t>Manual</t>
  </si>
  <si>
    <t>Documentado</t>
  </si>
  <si>
    <t>Con registro</t>
  </si>
  <si>
    <t>Continuo</t>
  </si>
  <si>
    <t>Moderado</t>
  </si>
  <si>
    <t>Aceptar</t>
  </si>
  <si>
    <t>Los controles existentes son eficaces, al no presentarse materialización del riesgo, de acuerdo al bajo % de probabilidad residual de materialización, no se considera establecer un plan de acción adicional</t>
  </si>
  <si>
    <t>N/A</t>
  </si>
  <si>
    <t>El editor de contenido  realiza la revisión de contenido y corrección de estilo diariamente a los boletines de prensa que llegan a nivel nacional,  con el propósito de verificar que la información sea veraz y tenga los parámetros establecidos en el manual de redacción, en caso de que algún dato no pueda ser constatado se debe omitido y/o devuelto para corregirlo. La evidencia son los correos con los comunicados de prensa originales y los correos de las correspondientes revisiones.</t>
  </si>
  <si>
    <t>Correctivo</t>
  </si>
  <si>
    <t xml:space="preserve"> </t>
  </si>
  <si>
    <t>Uso indebido de información por parte de funcionarios y contratistas que tienen acceso a obras literarias, artísticas, musicales, científicas o didácticas publicadas o inéditas pertenecientes a una víctima para beneficio propio y/o de terceros</t>
  </si>
  <si>
    <t>Corrupción</t>
  </si>
  <si>
    <t>Recurso Humano</t>
  </si>
  <si>
    <t>Fraude Interno</t>
  </si>
  <si>
    <t>Los periodistas de la OAC a nivel nacional, siempre que requieran como insumo alguna obra o material (video, audio o fotografía) y/o hagan parte de alguna entrevista, de una víctima, familiar de las mismas o ciudadano en general, deben utilizar el formato escrito para autorizar  dicha participación, para que el producto final pueda ser usado comunicacionalmente por la Unidad. Cualquier insumo que no cuente con el formato diligenciado, no podrá ser utilizado. Dicho formato queda como evidencia en archivo de la OAC.</t>
  </si>
  <si>
    <t>Detectivo</t>
  </si>
  <si>
    <t>Sin registro</t>
  </si>
  <si>
    <t>Reducir - Mitigación</t>
  </si>
  <si>
    <t>Se define Plan de Acción con el fin de fortalecer los controles ya existentes y evitar su materialización</t>
  </si>
  <si>
    <t xml:space="preserve">Socializar nuevamente en 2022  el formato de consentimiento y cesión de derechos a todos los funcionarios y contratistas de la Unidad, con el fin de que sea utilizado también por otras áreas y que recuerden la importancia que conlleva el acceso y manejo de alguna obra, bien o producto generado por una víctima y también informar cuando se le realice alguna actualización al mismo.  </t>
  </si>
  <si>
    <t>Febrero - Marzo de 2022</t>
  </si>
  <si>
    <t>Diciembre de 2022</t>
  </si>
  <si>
    <t>Abril, Agosto y Diciembre de 2022</t>
  </si>
  <si>
    <t>Comunicaciones Internas y Enlace sig</t>
  </si>
  <si>
    <t>Fortalecer la imagen de la Unidad con las diferentes partes interesadas</t>
  </si>
  <si>
    <t>Utilización indebida de los productos de comunicación de la oficina por parte de los funcionarios y/o contratistas que los producen y divulgan para lograr beneficios personales.</t>
  </si>
  <si>
    <t>Fraude Externo</t>
  </si>
  <si>
    <t>Los periodistas de la OAC, funcionarios y contratistas deben comprometerse permanentemente a mantener la confidencialidad y un debido manejo de la información pública. Para los funcionarios esto está estipulado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</si>
  <si>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Cada línea estratégica o grupo de apoyo de la OAC, debe diligenciar mensualmente una bitácora de productos con los links de destino y relacionar cuales requirieron de permisos para su desarrollo, con el fin de que en archivo se pueda evidenciar esta constancia y los demás controles establecidos para los riesgos de corrupción.</t>
  </si>
  <si>
    <t>Marzo de 2022</t>
  </si>
  <si>
    <t>Funcionarios y contratistas de la OAC y Enlace Sig</t>
  </si>
  <si>
    <t xml:space="preserve">Los diseñadores gráficos de la OAC han diseñado un manual de imagen institucional,  con la certificación Icontec, bajo los parámetros establecidos por la Presidencia de la República, con las pautas básicas de uso y manejo de imagen, para el conocimiento y análisis de todos. Dicho manual se encuentra publicado en la página web de la Unidad, se actualiza periódicamente y aplica como material de verificación en temas de uso de información institucional, si la comunicación no cumple estos parámetros, no puede ser publicada. El manual es la evidencia.  </t>
  </si>
  <si>
    <t>Control Interno Disciplinario</t>
  </si>
  <si>
    <t xml:space="preserve">Adelantar las acciones disciplinarias que permitan determinar la responsabilidad de los servidores y ex servidores
públicos de la Unidad, en la incursión de conductas que presuntamente constituyan una falta disciplinaria, así
como implementar estrategias de prevención y sensibilización frente a conductas disciplinariamente relevantes.
</t>
  </si>
  <si>
    <t>Adelantar las actuaciones
Disciplinarias y Administrativas,
contra los servidores y
exservidores públicos de la entidad, originadas en la incursión
de faltas disciplinarias.</t>
  </si>
  <si>
    <t xml:space="preserve">ante las partes interesadas  por no adelantar los procesos de Investigación Disciplinaria y las Actuaciones Administrativas, </t>
  </si>
  <si>
    <t>debido a la falta experticia en temas especializados y en temas generales del derecho, que conllevan a realizar una evaluación incorrecta  en cualquiera de las instancias del proceso disciplinario.</t>
  </si>
  <si>
    <t>Posibilidad de pérdida económica y reputacional ante las partes interesadas  por no adelantar los procesos de Investigación Disciplinaria y las Actuaciones Administrativas,  debido a la falta experticia en temas especializados y en temas generales del derecho, que conllevan a realizar una evaluación incorrecta  en cualquiera de las instancias del proceso disciplinario.</t>
  </si>
  <si>
    <t>Daño Antijurídico</t>
  </si>
  <si>
    <t>Baja</t>
  </si>
  <si>
    <t>Menor</t>
  </si>
  <si>
    <t>El Coordinador del Grupo de Control Interno Disciplinario, reúne a los abogados investigadores,  cuando se requiere, con el fin de estudiar un tema específico dentro de las investigaciones disciplinarias que se adelantan, concertar línea jurídica para adelantar  la investigación o investigaciones disciplinarias y fortalecer los conocimientos  referentes al tema en estudio . Como resultado de este grupo de estudio, se elabora un instructivo con los lineamientos jurídicos. Evidencia Acta de Reunión, lista de asistencia y el instructivo.</t>
  </si>
  <si>
    <t>Aleatorio</t>
  </si>
  <si>
    <t>Por el nivel residual del riesgo y efectividad del control no amerita plan de acción.</t>
  </si>
  <si>
    <t>Posibilidad de pérdida reputacional</t>
  </si>
  <si>
    <t>ante las partes interesadas, por la alteración y divulgación no autorizada de  información en documentos físicos o digitales,</t>
  </si>
  <si>
    <t>debido a falta de una herramienta tecnológica que permita tener consolidada la información, el uso inadecuado del espacio  físico asignado al Grupo para la custodia y guarda de los expedientes físicos o no realizar backups ni tampoco utilizar One Drive, para guardar la información de los procesos disciplinarios que adelantan los funcionarios del Grupo.</t>
  </si>
  <si>
    <t>Posibilidad de pérdida reputacional ante las partes interesadas, por la alteración y divulgación no autorizada de  información en documentos físicos o digitales, debido a falta de una herramienta tecnológica que permita tener consolidada la información, el uso inadecuado del espacio  físico asignado al Grupo para la custodia y guarda de los expedientes físicos o no realizar backups ni tampoco utilizar One Drive, para guardar la información de los procesos disciplinarios que adelantan los funcionarios del Grupo.</t>
  </si>
  <si>
    <t>Seguridad Información/Digital</t>
  </si>
  <si>
    <t>CD-DIS-001 CD-DIS-002, CD-DIS-003, CD-DIS-004</t>
  </si>
  <si>
    <r>
      <t xml:space="preserve">La secretaria del despacho realiza un archivo en Excel donde se graba una relación mensual de todas las quejas recibidas para someterlas a reparto. En esa base de Excel se lleva el control con el nombre del abogado al cual se le asigna el expediente, con el fin de tener el inventario de todos los procesos disciplinarios que se adelantan en el Grupo, además se guarda una copia en OneDrive. En caso de no contar con la información actualizada de alguna actuación disciplinaria se remite a las Actas de Reparto en físico.   Como Evidencia quedan las actas de reparto y carpetas en OneDrive.
</t>
    </r>
    <r>
      <rPr>
        <b/>
        <sz val="11"/>
        <color theme="1"/>
        <rFont val="Calibri"/>
        <family val="2"/>
        <scheme val="minor"/>
      </rPr>
      <t>(A.12.3 - A.12.3.1 - A.8.2.3)</t>
    </r>
  </si>
  <si>
    <t>Por el nivel residual del riesgo, 9% de probabilidad de materialización y efectividad del control no amerita plan de acción.</t>
  </si>
  <si>
    <r>
      <t xml:space="preserve">Los funcionarios y colaboradores del Grupo, son responsables de salvaguardar la información de los expedientes físicos a su cargo. Diariamente el funcionario analista de Sistemas de la Secretaria Común, revisa que el archivo físico asignado al grupo quede bajo llave con el fin de evitar que personas ajenas tengan acceso a los expedientes. En caso de ausencia temporal o definitiva del Analista de sistemas del grupo, el Coordinador designará a la persona que se encargará del archivo físico y le hará entrega de la llave.  La evidencia consiste en que el área del archivo físico queda bajo llave.
</t>
    </r>
    <r>
      <rPr>
        <b/>
        <sz val="11"/>
        <color theme="1"/>
        <rFont val="Calibri"/>
        <family val="2"/>
        <scheme val="minor"/>
      </rPr>
      <t>(A.18.1.3)</t>
    </r>
  </si>
  <si>
    <r>
      <t xml:space="preserve">Los funcionarios y colaboradores, son responsables de realizar  una copia semanal de la información almacenada en OneDrive respecto de  la información de los procesos disciplinarios que adelantan, con el objetivo de tener un respaldo de la información cuando se presente un evento y/o incidente que atente contra la integridad, confidencialidad y disponibilidad de la información que genere pérdida de la información, de dicha almacenamiento la OTI, remite informe de los integrantes del proceso y del avance por cada uno en el almacenamiento de la información en one drive, en caso de no tener avance,  el Coordinador del GCID, requiere al funcionario o colaborador, por medio de  correo electrónico, con el fin de que envíe la evidencia de la información subida a OneDrive para ese periodo. Como evidencia quedan los correos electrónicos  y archivos cargados en OneDrive.
</t>
    </r>
    <r>
      <rPr>
        <b/>
        <sz val="11"/>
        <color theme="1"/>
        <rFont val="Calibri"/>
        <family val="2"/>
        <scheme val="minor"/>
      </rPr>
      <t>(A.12.3 - A.12.3.1)</t>
    </r>
  </si>
  <si>
    <t>ante las partes interesadas por el incumplimiento de los términos en las distintas etapas procesales y/o prescripción de la acción disciplinaria,</t>
  </si>
  <si>
    <t>debido a la demora en los términos de respuesta de otros procesos y actuaciones dilatorias de los abogados defensores, conllevan al incumplimiento de los términos en las distintas etapas procesales y/o prescripción de la acción disciplinaria.</t>
  </si>
  <si>
    <t>Posibilidad de pérdida económica y reputacional ante las partes interesadas por el incumplimiento de los términos en las distintas etapas procesales y/o prescripción de la acción disciplinaria, debido a la demora en los términos de respuesta de otros procesos y actuaciones dilatorias de los abogados defensores, conllevan al incumplimiento de los términos en las distintas etapas procesales y/o prescripción de la acción disciplinaria.</t>
  </si>
  <si>
    <t xml:space="preserve">Los abogados investigadores, cuando se requiere, ofician a los diferentes procesos para obtener información referente a algún tema específico,   dentro de las investigaciones disciplinarias que adelantan, en estas solicitudes se señala un plazo de ocho (8) días hábiles, para que se brinde la respuesta, y se resalta que de no responder dentro de los términos se estaría incurso en falta disciplinaria, de conformidad con el numeral 8º del artículo 35 de la Ley 734 de 2.002,  a fin de tener un control de los términos procesales y dar celeridad a cada investigación. En caso de no recibir respuesta al requerimiento dentro del plazo señalado, se envía un nuevo requerimiento con copia al Coordinador del GCID, si del mismo no se recibe respuesta se dará inicio de oficio a la investigación disciplinaria, Como evidencia queda la radicación del oficio en Orfeo y el físico se archiva en el expediente.
</t>
  </si>
  <si>
    <t xml:space="preserve">Los abogados investigadores, cada vez que se requiere, solicitan las comisiones con la debida antelación teniendo en cuenta los términos del proceso, además revisan si tienen a su cargo varios procesos en la misma ciudad o ciudades cercanas, para llevar a cabo pruebas en una sola comisión, con el fin de minimizar términos. En caso de no autorizarse la comisión, se utilizaran otros medios de prueba, como la virtualidad, señalados en la ley y como evidencia queda la prueba realizada.  </t>
  </si>
  <si>
    <t>El Despacho cuenta con el apoyo de un contratista, que revisa los informes mensuales presentados por los abogados investigadores en cuanto a los términos con el objetivo de generar alertas.  En caso de encontrar alguna dilación respecto a un término , el Coordinador convoca al abogado para tomar una decisión jurídica inmediata que consiste en compulsar copias al Consejo Seccional de la Judicatura con el fin de que examine la conducta del abogado defensor y determine lo que en derecho corresponda. Como evidencia queda  Acta de reunión y copia del Oficio remisorio al C.S de la J.</t>
  </si>
  <si>
    <t xml:space="preserve">Solicitar o aceptar sobornos o dádivas por parte de los funcionarios para tomar una decisión en el proceso disciplinario que beneficie a alguna de las partes intervinientes en el proceso.  </t>
  </si>
  <si>
    <t>Muy baja</t>
  </si>
  <si>
    <t>Catastrófico</t>
  </si>
  <si>
    <t>Extremo</t>
  </si>
  <si>
    <t>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 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t>
  </si>
  <si>
    <t>Por la Tipología del Riesgo, se define Plan de Acción para fortalecer los controles existentes y evitar su materialización.</t>
  </si>
  <si>
    <t>Realizar jornadas de sensibilización al interior del proceso sobre las consecuencias de incurrir en alguna de las conductas reprochables por parte de algún servidor o exservidor público al solicitar o aceptar cualquier tipo de dádiva, utilidad  o beneficio, ofrecido por quién está interesado en un asunto que es de su competencia.</t>
  </si>
  <si>
    <t>Cuatrimestral</t>
  </si>
  <si>
    <t>Coordinador del GCID</t>
  </si>
  <si>
    <t>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iniciará de oficio la investigación disciplinaria y se reportara a los entes competentes. Como evidencia queda el Formato de Aceptación del Acuerdo de Confidencialidad suscrito por los funcionarios y contratistas del Grupo</t>
  </si>
  <si>
    <t>Realizar una evaluación incorrecta, por parte de los abogados investigadores, en cualquiera de las distintas instancias del proceso que implique toma de decisiones contrarias a la Ley, con la intención de favorecer a alguna de las partes intervinientes en el proceso</t>
  </si>
  <si>
    <t>El Coordinador del Grupo de Control Interno Disciplinario, 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</si>
  <si>
    <t>Realizar jornadas de sensibilización al interior del proceso sobre las consecuencias de incurrir en alguna de las conductas reprochables por parte de algún servidor o exservidor de realizar una evaluación incorrecta,  en cualquiera de las distintas instancias del proceso que implique toma de decisiones contrarias a la Ley, con la intención de favorecer a alguna de las partes intervinientes en el proceso</t>
  </si>
  <si>
    <t>Direccionamiento Estratégico</t>
  </si>
  <si>
    <t>Definir lineamientos generales y la planeación estratégica para la implementación de la política de atención, asistencia y reparación integral a las víctimas colombianas o extranjeras que se encuentren en el territorio nacional o en el exterior, mediante la estructura de operación, y esquemas de cooperación con actores oficiales y no oficiales de la cooperación tanto nacionales como internacionales; así como, el seguimiento al mejoramiento continuo de la gestión institucional con el fin de garantizar el cumplimiento de la misión de la Unidad.</t>
  </si>
  <si>
    <t>Gestionar y revisar los tramites presupuestales de la Unidad
Actualizar y revisar técnicamente los proyectos de inversión</t>
  </si>
  <si>
    <t>ante las partes interesadas por la inoportunidad  en la gestión de los trámites presupuestales necesarios para el  cumplimiento de los objetivos institucionales,</t>
  </si>
  <si>
    <t>debido a demoras en la entrega de insumos para los trámites presupuestales, la no aprobación de los recursos, no cumplir con lineamientos establecidos para el desarrollo de las actividades relacionadas con cada proyecto de inversión y  plataformas tecnológicas con fallas que no facilitan la gestión y seguimiento de los recursos.</t>
  </si>
  <si>
    <t>Se solicita desde la OAP en el primer Semestre del año a todas las dependencias la identificación de las vigencias futuras que requerían realizar durante el año, con el fin de gestionar de manera oportuna las VF. En caso de encontrar alguna inconsistencia se informará al encargado para su respectiva corrección. Se dejan correos electrónicos  documentados asociados de soporte.</t>
  </si>
  <si>
    <t>Por la efectividad de los controles y la probabilidad de materialización del 6%, no se define Plan de Acción adicional.</t>
  </si>
  <si>
    <t>El profesional de la OAP realiza la  revisión técnica de las justificaciones y costeos entregados por las dependencias cuando estas requieran realizar un tramite presupuestal, con el fin de cumplir con los requisitos para que las entidades correspondientes aprueben los recursos solicitados. En caso de encontrar alguna inconsistencia se informa al enlace para su respectiva corrección. Como evidencia queda el correo con la solicitud de la revisión.</t>
  </si>
  <si>
    <t>El profesional de la OAP envía los lineamientos establecidos para el desarrollo de las actividades, los cuales se remitirán mediante correo electrónico, cuando sea necesario. Esto con el fin de facilitar la gestión de los recursos para cada proyecto. En caso de que no se de cumplimiento a lo establecido, se informara al enlace para realizar las correcciones correspondientes. Como evidencia quedan los correos electrónicos</t>
  </si>
  <si>
    <t>El profesional de la OAP, solicita con antelación mediante correo  electrónico la entrega de los insumos para los trámites presupuestales, de acuerdo a los lineamientos establecidos por el proceso. En caso de encontrar alguna inconsistencia se informa al enlace para su respectiva corrección. Como evidencia queda el correo con la solicitud de la solicitud</t>
  </si>
  <si>
    <t>Contar con el apoyo en materia técnica y financiera para la implementación de la ley 1448 de 2011  canalizando los recursos de aliados estratégicos y cooperación internacional.</t>
  </si>
  <si>
    <t>ante las partes interesadas por el incumplimiento en la consecución de recursos técnicos o financieros apoyados por los Aliados Estratégicos y Cooperación Internacional,</t>
  </si>
  <si>
    <t>debido a retrasos en la entrega de insumos por parte de los grupos de trabajo que conformar la Unidad para las Víctimas, impacto en los compromisos adquiridos en el relacionamiento con socios del Sector Oficial y No Oficial de la Cooperación, variación de las prioridades en materia de Cooperación brindadas a través de la política exterior del país e insuficiencia en los canales de comunicación con las Direcciones Territoriales generando un desconocimiento en las líneas de acción a trabajar en el territorio.</t>
  </si>
  <si>
    <t>El Grupo de Cooperación Internacional y Alianzas Estratégicas cubre la totalidad de Cooperantes y Aliados Estratégicos a través de sus profesionales los cuales mantendrán la comunicación y contacto con el cooperante o aliado validando el estado de los compromisos y acuerdos adquiridos en las reuniones previas para lo cual se contará con la trazabilidad de correos electrónicos, actas de reunión u otro mecanismo que se determine y que de cuenta del seguimiento, En caso de no realizar el seguimiento la Coordinación del Grupo realizará una mesa de trabajo para validar el estado actual del cooperante, para lo cual se contará con actas de reunión.</t>
  </si>
  <si>
    <t>Por la efectividad de los controles y la probabilidad de materialización del 5%, no se define Plan de Acción adicional.</t>
  </si>
  <si>
    <t xml:space="preserve">La coordinación del Grupo de Cooperación designa un Profesional encargado de validar semestralmente la Estrategia de Cooperación Internacional a través de los lineamientos establecidos por la Agencia Presidencial de Cooperación y demás instancias. En caso de encontrar alguna modificación que afecte al grupo, se informará a la coordinación y se solicitará una mesa de trabajo para evaluar los nuevos lineamientos y capacidad del grupo para contar con ellos. </t>
  </si>
  <si>
    <t>Se asigna un profesional del Grupo de Cooperación Internacional que sea el encargado de mantener una comunicación activa y efectiva con los enlaces de cooperación territoriales  con el fin de gestionar el apoyo que se requiera para dar cumplimiento a los compromisos establecidos con la cooperación oficial y no oficial dado el caso de que no se pueda asistir al escenario de incidencia se realizará el seguimiento de los compromisos del espacio y se articulará para asistir al siguiente .Como evidencia quedan las actas o reportes o ayudas de memoria, o correos electrónicos.</t>
  </si>
  <si>
    <t>Aprobar el Plan de Acción Institucional y realizar seguimiento al cumplimiento de las metas de los planes de acción del nivel nacional y territorial</t>
  </si>
  <si>
    <t>ante las partes interesadas por el incumplimiento en los tiempos establecidos en la formulación y seguimiento del Plan de Acción Institucional,</t>
  </si>
  <si>
    <t>debido a no socializar a tiempo los cambios o ajustes al interior de las dependencias o DT´s, no aprobar los recursos para el cumplimiento de las metas, recortes en el presupuesto y por cambios en la normativa legal que afecten las actividades.</t>
  </si>
  <si>
    <t>El equipo de Planeación Estratégica de la OAP realiza el informe análisis al avance del Plan de Acción con lo reportado por el cuadro de mando  desarrollado en el aplicativo SISGESTION, con el fin de generar alertas correspondientes para el mejoramiento y cumplimiento de las actividades. Como evidencia queda el cuadro de mando integral por depencia y DTe  Informe los cuales se realizaran trimestralmente , video conferencias y correos electrónicos serán por demanda como apoyo al cumplimiento de los tiempos establecidos en el procedimiento de Formulación y Aprobación del Plan de Acción. El reporte del cuadro de mando  e informe trimestral la información se extraerá del aplicativo SISGESTION en el modulo plan de acción.</t>
  </si>
  <si>
    <t>Por la efectividad de los controles y la probabilidad de materialización del 7%, no se define Plan de Acción adicional.</t>
  </si>
  <si>
    <t>Los profesionales de la OAP, establecen un  criterio de operación, el cual se encuentra establecido dentro del procedimiento de formulación y aprobación al plan de acción en el  cual se fija fecha limite para tramitar ajustes o modificaciones a las metas y/o programación del Plan de Acción, esto con el fin de realizar un seguimiento adecuado al cumplimiento de los indicadores. En caso de que la dependencia o la dirección territorial este generando incumplimientos se realizaran las alertas necesarias con el fin de realizar los respectivos ajustes. Como evidencia quedan los correos electrónicos, actas de cambios</t>
  </si>
  <si>
    <t>La OAP realiza el acompañamiento y la revisión de la formulación del Plan de Acción a las dependencias y Direcciones territoriales, esta revisión y acompañamiento se realiza de manera trimestral, con el objetivo de verificar el cumplimiento de los indicadores. Lo cual permite el mejoramiento y la toma de decisiones en los procesos y direcciones territoriales.  Como evidencia quedan las actas de las mesas de trabajo y los correos electrónicos.</t>
  </si>
  <si>
    <t>El equipo de Planeación Estratégica, realiza sensibilización o capacitación a los enlaces de planeación en los temas relacionados con el plan de acción de la dependencia y las direcciones territoriales, esto con el fin de socializar los cambios y facilitar el reporte y seguimiento de cada uno de los indicadores; esta actividad se realizara  según requerimiento.  Como evidencia quedan registros fotográficos, actas de reunión, video conferencias y listados de asistencia.</t>
  </si>
  <si>
    <t>Realizar seguimiento a las actividades del Plan de Implementación del nivel nacional y territorial, así como a los temas de: Acciones Correctivas, Salidas No Conformes, Diseño y Desarrollo, Gestión del Cambio, demás generalidades del SIG.</t>
  </si>
  <si>
    <t>ante las partes interesadas por la inoportunidad en la formulación y seguimiento del Plan de Implementación - SIG,</t>
  </si>
  <si>
    <t>debido al no adecuado seguimiento por demoras en los reportes y en las verificaciones del plan de implementación, existen actividades que no cuentan con lineamientos de los diferentes sistemas y su reporte es negativo, no cumplir con los requisitos establecidos en las normas internacionales ISO e Incumplimiento de los requisitos legales y normativos por parte de los sistemas de Seguridad y Salud en el trabajo, gestión ambiental, y  seguridad de la información, generando una posible sanción.</t>
  </si>
  <si>
    <t>El equipo del SIG de la OAP realiza seguimientos a los procesos, con el fin de garantizar el reporte del plan de implementación en las fechas establecidas. Este seguimiento se realiza mediante correo electrónico, con el fin de que las dependencias y direcciones territoriales den cumplimiento a lo establecido. Este reporte se realiza en SISGESTION de manera trimestral. En caso de que no se realice dicho reporte  en el tiempo establecido, se reportara una NC por dicho incumplimiento. Como evidencia quedan los correos electrónicos.</t>
  </si>
  <si>
    <t>Por la efectividad de los controles y la probabilidad de materialización del 2%, no se define Plan de Acción adicional.</t>
  </si>
  <si>
    <t>El profesional de la OAP,  cuenta con una carpeta virtual en SharePoint  para la consolidación de todas las evidencias del plan de implementación tanto a nivel nacional como territorial, estas evidencias deben estar guardadas y actualizadas cada vez que se realice un nuevo reporte en SISGESTION. En caso de que la carpeta se encuentre desactualizada o sin información, se enviara un correo electrónico al enlace, con el fin de actualizar la información solicitada. 
Como evidencia queda la carpeta de One Drive y correo electrónico con la solicitud del cargue de evidencias.</t>
  </si>
  <si>
    <t xml:space="preserve">El plan de implementación se construye con los lideres de cada sistema, durante el inicio de cada vigencia y se revisa con los enlaces de nivel nacional y territorial para su aprobación; la OAP realiza seguimiento y control a las actividades concertadas en el plan de implementación y se realizan cambios a las actividades cuando haya necesidad. Esto con el fin de registrar las actividades en el aplicativo SISGESTIÓN, para que los enlaces realicen el respectivo reporte de manera trimestral . En caso de encontrar alguna falencia en las actividades ya establecidas se realizará una mesa de trabajo con los responsables, cuando haya necesidad y se realizaran los cambios solicitados.
Como evidencia queda el acta de reunión, grabación de la reunión, y actas de modificación de actividades. </t>
  </si>
  <si>
    <t>El profesional de la OAP actualiza  el procedimiento del Plan de Implementación cuando sea necesario, con el fin de  generar controles para el cumplimiento de la norma, los requisitos legales y normativos, los reportes, la carpeta para la consolidación de las evidencias y la realización de las mesas de trabajo  con todos los responsables. Adicionalmente se enviará correo de manera trimestral informando a los enlaces sobre las actividades que deben ser reportados y lo lineamientos a tener en cuenta
Como evidencia queda el acta de cambios del procedimiento, correo electrónico</t>
  </si>
  <si>
    <t>EL equipo SIG de la OAP, genera periódicamente reportes de seguimiento y control a las actividades del plan de implementación, con el fin de que los procesos y direcciones territoriales den cumplimiento a las actividades. En caso de encontrar alguna inconsistencia se informará al encargado para la respectiva corrección o toma de decisiones. Como evidencia quedan los correos electrónicos.</t>
  </si>
  <si>
    <t>Realizar la Revisión por Dirección</t>
  </si>
  <si>
    <t>ante las partes interesadas por el incumplimiento en los requisitos establecidos por la Normas ISO certificadas, de acuerdo al ítem Revisión por Dirección para la vigencia,</t>
  </si>
  <si>
    <t xml:space="preserve">debido a no entregar los insumos a tiempo por parte de los procesos y Direcciones territoriales, no contar con los recursos necesarios, incumplimiento de los compromisos que se generan en la Revisión por Dirección o inasistencia de los responsables de proceso y Directores territoriales. </t>
  </si>
  <si>
    <t>El equipo de SIG y el equipo de presupuesto de la OAP, realiza la inclusión y programan los recursos, dando continuidad a la planeación presupuestal y los recursos necesarios para el desarrollo de la Revisión por Dirección, dando cumplimiento a los requisitos de las Normas ISO y se informara con antelación la fecha para el evento así como la solicitud de los insumos. Esta actividad se realizará previa a la fecha de la realización de la revisión por la Dirección. Con el objetivo de designar los recursos y establecer la agenda para el desarrollo de la misma. Como evidencia quedan los correos electrónicos</t>
  </si>
  <si>
    <t>Por la efectividad de los controles y la probabilidad de materialización del 2 %, no se define Plan de Acción adicional.</t>
  </si>
  <si>
    <t>El equipo SIG de la OAP, se encarga de revisar los compromisos de la Revisión por Dirección de la vigencia inmediatamente anterior, con el fin de dar cumplimiento a las normas internacionales. Se solicitan los respectivos insumos a los procesos o direcciones territoriales para dar respuesta a los compromisos. En caso de que estos compromisos no se cumplieran durante la vigencia, el proceso o dirección territorial, deberá dar cuenta del por que del incumplimiento y realizar un plan de trabajo para  subsanar el mismo. Como evidencia quedan los correos electrónicos</t>
  </si>
  <si>
    <t>El profesional de la OAP, realiza un seguimiento según los tiempos establecidos por el  proceso o la dirección territorial, el cual se realiza mediante el aplicativo SISGESTION y el correo electrónico, esto con el fin de solicitar avances sobre los compromisos que se establecieron durante la revisión por la Dirección y poder  realizar el informe con todas las entradas que solicita la Norma ISO, para la Revisión. En caso de evidenciar incumplimiento se reiterara la solicitud.  Como evidencia quedaran los correos electrónicos, informe final de la revisión</t>
  </si>
  <si>
    <t>El profesional encargado del proceso realiza (cuando se requiera) mesas técnicas de trabajo, revisando el procedimiento y el aplicativo, con el fin de dar cumplimiento a las normas internacionales y a lo establecido por la entidad. En caso de que no se realicen dichas mesas, se enviaran alertas para el mejoramiento continuo. Como evidencia quedan las actas de las mesas de trabajo y/o los correos electrónicos</t>
  </si>
  <si>
    <t xml:space="preserve">La Dirección general convoca comité Directivo, cuando la situación lo amerite con el fin de evaluar el cumplimiento de los compromisos generados  y comunicar lineamientos que permitan garantizar el cumplimiento de la misión de la unidad. En caso de que no se realice el comité, se enviaran las respectivas alertas para dar cumplimiento a los compromisos. Como evidencia quedan actas con lista de asistencia y documentos asociados. </t>
  </si>
  <si>
    <t>Realizar comités, con el fin de comunicar los lineamientos por parte de los directivos de la Unidad. Los comités contemplados para realizar esta gestión son:
Comité Directivo
Comité Institucional de Gestión y el Desempeño
Comité Técnico Misional
Comité de Enfoques</t>
  </si>
  <si>
    <t>ante las partes interesadas por la deficiencia en la comunicación y seguimiento de los lineamientos institucionales,</t>
  </si>
  <si>
    <t>debido a la falta definición de canales de comunicación entre los niveles directivo y operativo, socialización y sensibilización a los diferentes procesos  y Direcciones Territoriales de los lineamientos establecidos.</t>
  </si>
  <si>
    <t>La Dirección general convoca comité Directivo de acuerdo a la necesidad, con el fin de evaluar el cumplimiento de los compromisos generados  y comunicar lineamientos que permitan garantizar el cumplimiento de la misión de la unidad. En caso de que no se complete el quorum, o las personas no puedan asistir, se convocará en una nueva fecha. Como evidencia quedan actas con lista de asistencia y documentos asociados según el desarrollo de la agenda.</t>
  </si>
  <si>
    <t>Por la efectividad de los controles y la probabilidad de materialización del 9%, no se define Plan de Acción adicional.</t>
  </si>
  <si>
    <t>La Subdirección General convoca mediante citación y cuando es necesario el comité misional para hacer seguimiento a las actividades relacionadas con el cumplimiento de la misión de la Unidad. Si se evidencian incumplimientos en las actividades por parte de los procesos, se procede a dejar compromisos dentro del comité, con fechas para su cumplimiento y se realizará seguimiento mediante correo electrónico. Como evidencia quedan acta del comité, listados  de asistencia, y correos electrónicos</t>
  </si>
  <si>
    <t>Las dependencias responsables del proceso de Direccionamiento Estratégico realizan reuniones de seguimiento de acuerdo a la necesidad, con el fin de hacer seguimiento a la gestión y a los compromisos adquiridos, con el fin de dar cumplimiento a los mismos. Si es es necesario se interpondrán NC de acuerdo a los compromisos incumplidos. Como evidencia quedan comunicados o actas y listado de asistencia y correos electrónicos. Esta actividad se desarrollará de acuerdo con las necesidades de cada dependencia.</t>
  </si>
  <si>
    <t>En función de las actividades que desarrolla la Unidad en terreno para cumplir su misionalidad</t>
  </si>
  <si>
    <t>por Hurto que generé muerte o lesiones graves al servidor público de la Unidad,</t>
  </si>
  <si>
    <t>debido a falta de capacitación al personal sobre protocolos de  autocuidado y seguridad durante el ejercicio de sus funciones, desconocimiento del nivel de riesgo y contexto del  lugar donde se están ejerciendo las funciones o exceso de confianza por parte de los servidores públicos o funcionarios.</t>
  </si>
  <si>
    <t>Emergencias, Crisis, Seguridad de las personas</t>
  </si>
  <si>
    <t xml:space="preserve"> Eventos externos (Terceros)</t>
  </si>
  <si>
    <t>Mas de 3000 actividades</t>
  </si>
  <si>
    <t>Muy Alta</t>
  </si>
  <si>
    <t>El profesional del centro de operaciones y monitoreo de riesgos COMR  de la UARIV, se encarga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 Como evidencia quedan correos electrónicos y el Informe diario de actividades, matriz de actividades.</t>
  </si>
  <si>
    <t>Por la efectividad de los controles y nivel de severidad residual, no se define Plan de Acción adicional.</t>
  </si>
  <si>
    <t>El equipo del COMR de la Unidad, informa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electrónicos y los seguimientos del aplicativo del COMR.</t>
  </si>
  <si>
    <t>por amenaza interna o externa a servidor público en desarrollo de sus funciones o actividades,</t>
  </si>
  <si>
    <t>debido a desconocimiento del nivel de riesgo y contexto del  lugar donde se están ejerciendo las funciones y falta de capacitación al personal sobre protocolos de  autocuidado y seguridad durante el ejercicio de sus funciones.</t>
  </si>
  <si>
    <t xml:space="preserve">ante las partes interesadas, ante la afectación por terrorismo a la infraestructura de la Entidad, </t>
  </si>
  <si>
    <t>debido a represarías por la afectación en la atención al público e Inconformismo por parte de la comunidad, grupos armados ilegales, delincuencia común.</t>
  </si>
  <si>
    <t>El profesional del COMR realiza sensibilización, comunicación o difusión de información según la necesidad, por los diferentes medios de comunicación de la entidad  donde se compartirán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listas de asistencia, registro fotográfico, reunión de teams.</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</si>
  <si>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así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Como evidencia quedan correos electrónicos, monitoreos, histórico de comisiones</t>
  </si>
  <si>
    <t xml:space="preserve">ante las partes interesadas por la afectación de protesta social a la infraestructura de la Entidad, </t>
  </si>
  <si>
    <t>debido a afectación en la atención al público, falsas expectativas de las victimas frente a los servicios que presta la Unidad, movilizaciones programadas por otros sectores  o falta de controles en acceso a instalaciones.</t>
  </si>
  <si>
    <t>El equipo del COMR de la Unidad, informa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electrónicos y/o y el seguimiento del aplicativo del COMR.</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</si>
  <si>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mantiene el monitoreo telefónico con el colaborador o el colaborador puede solicitar acompañamiento especial por medio de la plataforma del COMR.  Como evidencia quedan los correos electrónicos y/o la plataforma COMR, matriz de actividades</t>
  </si>
  <si>
    <t>El equipo del COMR coordina por medio de correos electrónicos o reuniones (según la necesidad) alguna situación o factor potencial de riesgo que pueda afectar la seguridad de los colaboradores en alguna sede de la entidad con el Grupo de Gestión Administrativa de la entidad para evaluar estrategias de mitigación de la materialización del riesgo. En caso de que no sea posible la coordinación inmediata con el Grupo de Gestión Administrativa, se coordinará con el jefe o jefes d ela dependencia o sede afectados. Como evidencia quedan correos electrónicos y/o actas de reunión.</t>
  </si>
  <si>
    <t xml:space="preserve">por muerte de servidor público en desarrollo de sus actividades o sus funciones, </t>
  </si>
  <si>
    <t>debido a afectación en la atención al público, falsas expectativas de las victimas frente a los servicios que presta la Unidad, movilizaciones programadas por otros sectores o falta de controles en acceso a instalaciones.</t>
  </si>
  <si>
    <t>Por la efectividad de los controles y la probabilidad de materialización del 15 %, no se define Plan de Acción adicional.</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</si>
  <si>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mantiene el monitoreo telefónico con el colaborador o el colaborador puede solicitar acompañamiento especial por medio de la plataforma del COMR.  Como evidencia quedan los correos electrónicos y/o la plataforma COMR, matriz de actividades.</t>
  </si>
  <si>
    <t>por extorsión a servidor público en desarrollo de sus actividades o sus funciones,</t>
  </si>
  <si>
    <t xml:space="preserve">debido a inconformismo por parte de la comunidad, presencia de grupos armados ilegales, desconocimiento del nivel de riesgo y contexto del  lugar donde se están ejerciendo las funciones, falta de formación a los servidores o funcionarios de la Unidad sobre protocolos de seguridad, incumplimiento de los protocolos de seguridad por parte de los servidores y funcionarios que viajan a terreno, incumplimiento de los compromisos adquiridos en calidad funcionario de la Unidad para las victimas.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</si>
  <si>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mantiene el monitoreo telefónico con el colaborador o el colaborador puede solicitar acompañamiento especial por medio de la plataforma del COMR.  Como evidencia quedan los correos electrónicos y/o la plataforma COMR, matriz de actividades, informe de actividades.</t>
  </si>
  <si>
    <t>El profesional del COMR cuando se presente un hecho que vulneren sus derechos del colaborador coordina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</si>
  <si>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El profesional del COMR realiza sensibilización, comunicación o difusión de información según la necesidad, por los diferentes medios de comunicación de la entidad  donde se comparte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listas de asistencia, registro fotográfico, reunión de teams.</t>
  </si>
  <si>
    <t>por secuestro de servidor público en desarrollo de sus actividades o sus funciones,</t>
  </si>
  <si>
    <t>debido a desconocimiento del nivel de riesgo y contexto del  lugar donde se están ejerciendo las funciones, inconformismo por parte de la comunidad, presencia grupos armados ilegales, falta de formación a los servidores o funcionarios de la Unidad sobre protocolos de seguridad, incumplimiento de los protocolos de seguridad por parte de los servidores y funcionarios que viajan a terreno, Incumplimiento de los compromisos adquiridos en calidad funcionario de la Unidad para las victimas.</t>
  </si>
  <si>
    <t>El profesional del centro de operaciones y monitoreo de riesgos COMR  de la UARIV, se encarga de generar alertas diarias por medio de correo electrónico  para identificar los indicios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 Como evidencia quedan correos electrónicos</t>
  </si>
  <si>
    <t>El equipo del COMR de la Unidad, informa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electrónicos y/o aplicativo del COMR y el seguimiento del aplicativo.</t>
  </si>
  <si>
    <t xml:space="preserve">EL profesional del Centro de operaciones y monitoreo de Riesgo COMR de la UARIV envía avisos de seguridad cada vez que se reciba información de eventos que afecten el orden publico, dichas alertas serán enviadas por correo electrónico de acuerdo a la zona donde se presente el evento, lo anterior con el fin de generar alertas al colaborador.  Si la situación lo amerita por representar un factor riesgo alto, se mantiene el monitoreo telefónico con el colaborador o el colaborador puede solicitar acompañamiento especial por medio de la plataforma del COMR. Como evidencia quedan correos electrónicos. </t>
  </si>
  <si>
    <t>El profesional del COMR cuando se presente un hecho que vulnere la libertad del colaborador coordina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</si>
  <si>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Implementar las estrategias establecidas por el Sistema de Seguridad de la Información al interior del proceso</t>
  </si>
  <si>
    <t>ante los funcionarios por la divulgación o alteración no autorizada de los activos de información (Recurso Humano),</t>
  </si>
  <si>
    <t>debido a ausencia o insuficiencia de copias de respaldo, falta de apropiación de las políticas de privacidad de la información y protección contra virus y/o código malicioso, ausencia o insuficiencia de documentación de uso y/o administración.</t>
  </si>
  <si>
    <t>DE-OAP-024, 025, 026, 027, 028, 029,030, 031, 032, 033, 034, 035, 036, 037, 038, 039, 040, 041, 042, 043, DE-SCG-002, 003,004,005, 012, DE-DIG-004,  DE-ARH-001, DE-ARH-002,GR-GDE-003, GR-GDE-004, GR-GDE-OO1</t>
  </si>
  <si>
    <r>
      <t xml:space="preserve">El profesional de la OAP, se encarga de revisar e inactivar los usuarios, cuando se retiran de la Unidad, o cambian de proceso en la herramienta SISGESTION, módulos Plan de Acción y SIG. Esta actualización se realiza mediante correo electrónico. En caso de que no se solicite una revisión, la misma se realizara de manera trimestral para mantener la plataforma actualizada. Como evidencia quedan correos electrónicos.
</t>
    </r>
    <r>
      <rPr>
        <b/>
        <sz val="11"/>
        <color rgb="FF000000"/>
        <rFont val="Calibri"/>
        <family val="2"/>
      </rPr>
      <t>(A.9 - A.9.1.1 - A.9.2)</t>
    </r>
  </si>
  <si>
    <r>
      <t xml:space="preserve">El profesional del COMR (Por demanda), se encarga de realizar la verificación del aplicativo (Centro de Operaciones y Monitoreo de riesgo) de la clasificación de los documentos con el fin de dar cumplimiento a las políticas de seguridad de la información; mediante el requisito del diligenciamiento del acuerdo de confidencialidad por parte de los colaboradores que deseen tener usuario dentro de la plataforma. Como evidencia queda el formato de confidencialidad y el correo electrónico de la solicitud. 
</t>
    </r>
    <r>
      <rPr>
        <b/>
        <sz val="11"/>
        <color rgb="FF000000"/>
        <rFont val="Calibri"/>
        <family val="2"/>
      </rPr>
      <t>(A.13.2.4)</t>
    </r>
  </si>
  <si>
    <r>
      <t xml:space="preserve">Los enlaces SIG del proceso,  se encarga de comunicar por demanda  los lineamientos y actualizaciones por parte de la  OTI sobre seguridad de la información, mediante correos electrónicos . En caso de que no se remita el correo se realizará una mesa de trabajo para socializar a todos los integrantes del proceso, con el fin de minimizar la materialización del riesgo. Como evidencia quedan correos electrónicos o actas de reunión.  
</t>
    </r>
    <r>
      <rPr>
        <b/>
        <sz val="11"/>
        <color rgb="FF000000"/>
        <rFont val="Calibri"/>
        <family val="2"/>
      </rPr>
      <t>(A.7.2.1 - A.7.2.2)</t>
    </r>
  </si>
  <si>
    <r>
      <t xml:space="preserve">Los enlaces SIG del proceso, se articulan con la OTI, para hacer la migración a One Drive de toda la información del proceso (Está migración será desarrolla por demanda),  con el fin de tener  la información organizada, además de esto generar un mayor control sobre la misma, con lo cual se minimizaría la materialización del riesgo. En caso de que esa articulación no sea efectiva se enviará correo a la OTI y al responsable de la información con el fin de realizar dicha migración. Como evidencia quedan los correos electrónicos.
</t>
    </r>
    <r>
      <rPr>
        <b/>
        <sz val="11"/>
        <color rgb="FF000000"/>
        <rFont val="Calibri"/>
        <family val="2"/>
      </rPr>
      <t>(A.12.3 - A.12.3.1)</t>
    </r>
  </si>
  <si>
    <t>Realizar la rendición de cuentas con el fin de informar, explicar y dar a conocer los resultados de su gestión a los ciudadanos</t>
  </si>
  <si>
    <t xml:space="preserve">Uso del poder por parte de los funcionarios para tomar decisiones sobre recursos que favorezcan a un tercero o en beneficio propio. </t>
  </si>
  <si>
    <t xml:space="preserve">La Dirección General con el apoyo de la OAP y la OAC realiza la audiencia publica de rendición de cuentas nacional de acuerdo con el procedimiento que involucra a todas las dependencias con el fin de informar a la ciudadanía la ejecución de los recursos y el cumplimiento de planes, programas y proyectos de la unidad.  Previo al evento se consulta con la ciudadanía los temas de interés y se pu blica el informe previo sobre la gestión de la Unidad  y en el desarrollo de la Audiencia se contestan preguntas de los ciudadanos y se hace una encuesta con el objetivo de que la ciudadanía participe y exponga sus inquietudes.  dejando como evidencia las actas de las mesas de trabajo,  cronograma,  informe de rendición de cuentas, las presentaciones, listados de asistencia y demás registros que se generen. </t>
  </si>
  <si>
    <t>Por la Tipología del riesgo se define Plan de Acción que permita evitar su materialización</t>
  </si>
  <si>
    <t>Se realizará durante la vigencia 3 reportes que den informe de los recursos captados por el Grupo de Cooperación Internacional &amp; Alianzas Estratégicas a los cooperantes.</t>
  </si>
  <si>
    <t>3 Reportes al año</t>
  </si>
  <si>
    <t>Funcionario designado por el Proceso</t>
  </si>
  <si>
    <t>El Grupo de Cooperación Internacional &amp; Alianzas Estratégicas contará con el aval de la Subdirección General en la creación de las líneas de cooperación acordadas en las cartas de entendimiento, memorandos de entendimiento y/o convenios de cooperación, adicionalmente se cuenta con la revisión por parte de las áreas de apoyó designadas para acompañar el proceso lo que permitirá evidenciar el cumplimiento de los requisitos  necesarios cada vez que se acuerde suscribir un instrumento atendiendo y subsanando los cambios técnicos, legales y demás que resulten y que sean solicitados por cada una de las partes involucradas antes de la suscripción de los instrumentos. En caso de encontrarse alguna dificultad se realizará una retroalimentación al  cooperante o aliado estratégico con el fin de  subsanar y realizar nuevamente el proceso descrito.
Como evidencia se contará con la digitalización de los instrumentos suscritos por las partes, con los vistos buenos de cada una de las áreas involucradas.</t>
  </si>
  <si>
    <t xml:space="preserve">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electrónico con la actualización del tablero de control </t>
  </si>
  <si>
    <t>Realizar una actividad para la sensibilización de los funcionarios y contratistas frente a temas anticorrupción</t>
  </si>
  <si>
    <t>Los enlaces del proceso de Direccionamiento Estratégico, comunican a los colaboradores del proceso, toda la información  necesaria para la articulación de las dependencias frente a los temas de interés asociados a combatir la corrupción. Estas comunicaciones se realizaran (cuando sean necesarias, y cuando se cuenta con la información). Como evidencia quedan los correos electrónicos</t>
  </si>
  <si>
    <t>Evaluación Independiente</t>
  </si>
  <si>
    <t>Evaluar la eficacia, eficiencia y efectividad de los Controles Internos de manera independiente, objetiva y oportuna a través de la aplicación de normas de auditoría generalmente aceptadas que contribuyan al mejoramiento continuo y el logro de los objetivos institucionales.</t>
  </si>
  <si>
    <t xml:space="preserve">Asignar los equipos de auditorías.
</t>
  </si>
  <si>
    <t>ante  el Comité Institucional de Coordinación de Control Interno, funcionarios, contratistas, entes de control nacional y de certificación, por el incumplimiento de la ejecución del programa anual de auditoria,</t>
  </si>
  <si>
    <t>debido a situaciones de orden público o emergencias, así como la indisponibilidad del talento humano capacitado y la  falta actualización en técnicas de  auditorías en el momento que se requiere llevar a cabo la actividad.</t>
  </si>
  <si>
    <t>Posibilidad de pérdida económica y reputacional ante  el Comité Institucional de Coordinación de Control Interno, funcionarios, contratistas, entes de control nacional y de certificación, por el incumplimiento de la ejecución del programa anual de auditoria, debido a situaciones de orden público o emergencias, así como la indisponibilidad del talento humano capacitado y la  falta actualización en técnicas de  auditorías en el momento que se requiere llevar a cabo la actividad.</t>
  </si>
  <si>
    <t>Bajo</t>
  </si>
  <si>
    <t xml:space="preserve">El jefe de la Oficina de control un mes antes de la ejecución de las auditorias, define y verifica  los lineamientos para la planificación y ejecución de la auditoria teniendo en cuenta factores como (situaciones de orden publico, emergencias sanitarias -Covid-19, entre otros),  con el objeto de dar cumplimiento al programa de auditoria y subsanar los inconvenientes que se presenten  en los tiempos acordes a la planificación establecida por las directrices de los lineamientos ; donde a través de correo electrónico se envía a los lideres de los procesos y Direcciones Territoriales el documento de lineamientos. En caso de presentarse situaciones o inconvenientes en la ejecución de las auditorias se reprogramará y se tomaran otras mecanismos para el desarrollo de las mismas (Auditorias remotas). Como evidencia queda los correos electrónicos y el documento de lineamientos. </t>
  </si>
  <si>
    <t>Se acepta el riesgo teniendo el cuenta su severidad residual y eficacia de los controles existentes</t>
  </si>
  <si>
    <t>El Jefe de la Oficina de Control Interno durante el primer trimestre selecciona los auditores para las auditorias internas del sistema de gestión y en el segundo semestres asigna los funcionarios y contratistas del proceso de Evaluación Independiente de manera  equitativa y según los perfiles para el desarrollo de las auditorias de gestión; esto con con el fin de cumplir el plan anual de auditoria. Esta selección y asignación de auditores se da a conocer a través de correo electrónico  de a cuerdo al cronograma de auditorias. Si llegase el caso de presentarse algún inconveniente con los servidores designados, se procede de acuerdo a los criterios de selección de auditores, escoger el profesional idóneo y competitivo para asumir el rol de auditor. Como evidencia queda los correos electrónicos de notificación.</t>
  </si>
  <si>
    <t xml:space="preserve">Realizar las auditorias de acuerdo con el plan anual de auditorías.
</t>
  </si>
  <si>
    <t>ante  el Comité Institucional de Coordinación de Control Interno, funcionarios, contratistas, entes de control nacional y de certificación, por el incumplimiento de la ejecución del plan anual de auditoria,</t>
  </si>
  <si>
    <t>debido a la falta de disponibilidad de tiempo por cargas laborales de los auditores internos de otras dependencias que participan en las auditorias programada,  falta de seguimiento al programa anual de auditorías de la entidad y por no  contar con el personal suficiente para realizar las auditorias de gestión y calidad en busca de una mayor cobertura y alcance.</t>
  </si>
  <si>
    <t>Posibilidad de pérdida económica y reputacional ante  el Comité Institucional de Coordinación de Control Interno, funcionarios, contratistas, entes de control nacional y de certificación, por el incumplimiento de la ejecución del plan anual de auditoria, debido a la falta de disponibilidad de tiempo por cargas laborales de los auditores internos de otras dependencias que participan en las auditorias programada,  falta de seguimiento al programa anual de auditorías de la entidad y por no  contar con el personal suficiente para realizar las auditorias de gestión y calidad en busca de una mayor cobertura y alcance.</t>
  </si>
  <si>
    <t>Leve</t>
  </si>
  <si>
    <t>El Jefe de la Oficina de Control Interno durante el primer trimestre selecciona los auditores para las auditorias internas del sistema de gestión y en el segundo semestre asigna los funcionarios y contratistas del proceso de Evaluación Independiente de manera  equitativa y según los perfiles para el desarrollo de las auditorias de gestión; esto con con el fin de cumplir el plan anual de auditoria. Esta selección y asignación de auditores se da a conocer a través de correo electrónico  de a cuerdo al cronograma de auditorias. Si llegase el caso de presentarse algún inconveniente con los servidores designados, se procede de acuerdo a los criterios de selección de auditores, escoger el profesional idóneo y competitivo para asumir el rol de auditor. Como evidencia queda los correos electrónicos de notificación.</t>
  </si>
  <si>
    <t>El Jefe de la Oficina de Control Interno designa para el primer semestre un profesional que informa periódicamente el estado en que se encuentra las auditorias programadas, donde a través de correo electrónico comunica el avance de cada etapa a ejecutar, con el fin de tener el control y cumplir lo acordado en el programa de auditoria; en caso de llegase a presentar atrasos en la ejecución del programa de auditoria se informa al líder auditor las etapas que presentan inconvenientes, esto con el fin de subsanar y cumplir el desarrollo del programa en el marco de los procedimientos vigentes. Como evidencia queda los correos electrónicos.</t>
  </si>
  <si>
    <t>Realizar a través de la asesoría, acompañamiento técnico y de evaluación y seguimiento a los diferentes pasos de la gestión del riesgo institucional.</t>
  </si>
  <si>
    <t>ante  funcionarios y contratistas, por el incumplimiento en la aplicación de lineamientos de la administración del riesgo en la asesoría y acompañamiento para el fortalecimiento del sistema de control interno,</t>
  </si>
  <si>
    <t>esto debido  a que se debe fortalecer la coordinación con la Oficina Asesora de Planeación para la unificación de términos, criterios, metodologías, así como con los demás procesos que lo requieran.  De igual manera por la debilidad en las competencias y habilidades en algunos temas de control interno en lo pertinente a la gestión de riesgos.</t>
  </si>
  <si>
    <t>Posibilidad de pérdida reputacional ante  funcionarios y contratistas, por el incumplimiento en la aplicación de lineamientos de la administración del riesgo en la asesoría y acompañamiento para el fortalecimiento del sistema de control interno, esto debido  a que se debe fortalecer la coordinación con la Oficina Asesora de Planeación para la unificación de términos, criterios, metodologías, así como con los demás procesos que lo requieran.  De igual manera por la debilidad en las competencias y habilidades en algunos temas de control interno en lo pertinente a la gestión de riesgos.</t>
  </si>
  <si>
    <t>El jefe de la Oficina de Control Interno Anualmente coordina con la Oficina Asesora de Planeación mesas de trabajo para revisar las directrices, metodologías y demás lineamientos de la evaluación y seguimiento de la administración de riesgos, donde se definen y se ajustan dichos requerimientos para ser implementados en el marco del sistema integrado de gestión. En caso de presentarse inconveniente en la ejecución de las actividades, se programa nuevamente para tomar las decisiones pertinentes. Como evidencia queda las actas y listados.</t>
  </si>
  <si>
    <t xml:space="preserve">El jefe de la Oficina de Control Interno en el primer trimestre de cada vigencia determina y revisa las competencias y habilidades del equipo auditor, donde a través del listado actualizado remitido del grupo de Talento Humano, se  selecciona a los auditores de acuerdo a la experiencia y cualificación en las diferentes normas, teniendo en cuenta los requisitos de conocimiento y experiencia que tienen, para llevar a cabo la efectividad de la ejecución de la auditoria.  si se presenta algún incumplimiento en los criterios de selección de competencias de auditores, se evalúa y se designa un nuevo profesional que cumpla con los requisitos de competencias. Como evidencias quedan los listados de auditores y el formato de selección de auditores. </t>
  </si>
  <si>
    <t>Elaborar informes de Ley de acuerdo con la normatividad vigente.</t>
  </si>
  <si>
    <t>por divulgación o alteración no autorizada o indisponibilidad de los activos de información del proceso,</t>
  </si>
  <si>
    <t>esto debido a fallas  en la seguridad de la información, posibilidad de ataques cibernéticos y el incumplimiento de la entrega de la información por parte de los diferentes procesos afectando los tiempos normativos de entrega</t>
  </si>
  <si>
    <t>Posibilidad de pérdida reputacional por divulgación o alteración no autorizada o indisponibilidad de los activos de información del proceso, esto debido a fallas  en la seguridad de la información, posibilidad de ataques cibernéticos y el incumplimiento de la entrega de la información por parte de los diferentes procesos afectando los tiempos normativos de entrega</t>
  </si>
  <si>
    <t>CI-OCI-001, CI-OCI-003, CI-ACI-004, CI-ACI-005, CI-SIG-006, CI-OCI-008, CI-OCI-009, CI-OCI-010, CI-OCI-011, CI-OCI-012, CI-OCI-018</t>
  </si>
  <si>
    <r>
      <t xml:space="preserve">El jefe de la Oficina de Control Interno, anualmente mediante correos electrónicos solicita con anterioridad a las dependencias, toda la información necesaria para la elaboración de los informes de Ley, con el fin de dar cumplimiento a los requerimientos de los entes externos y  la entrega de la información de acuerdo a los tiempos establecidos en la normatividad vigente; en caso de evidenciarse que no se cumple con el envío de la información o no coincide con el propósito requerido, se solicita nuevamente la informando. Como evidencia queda los correos de solicitud y alertas (si aplica).
</t>
    </r>
    <r>
      <rPr>
        <b/>
        <sz val="11"/>
        <color theme="1"/>
        <rFont val="Calibri"/>
        <family val="2"/>
        <scheme val="minor"/>
      </rPr>
      <t>(A.18.1.1)</t>
    </r>
  </si>
  <si>
    <r>
      <t xml:space="preserve">El jefe de la Oficina de Control Interno, anualmente de acuerdo a los tiempos programados en el cumplimiento de la elaboración y entrega de los informes de Ley, determina los usuarios necesarios para acceder a los sistemas de información y carpetas creadas en Teams; con el fin de almacenar la información, realizar Backup y prevenir la materialización de los riesgos relacionados con la perdida de la información y/o ataque cibernéticos sobre la documentación. En caso de encontrarse desviaciones se informa a la OTI para que se encargue del tratamiento de los incidentes encontrados. Como evidencia queda los correos de los usuarios designados o las solicitudes y alertas a la OTI (si aplica).
</t>
    </r>
    <r>
      <rPr>
        <b/>
        <sz val="11"/>
        <color theme="1"/>
        <rFont val="Calibri"/>
        <family val="2"/>
        <scheme val="minor"/>
      </rPr>
      <t>(A.12.3.1 )</t>
    </r>
  </si>
  <si>
    <t>Asignar y coordinar entrega de respuestas a las partes interesadas y realizar informes de Ley aplicables a la oficina de control interno.
Realizar las auditorías internas de acuerdo con el plan anual de auditorías.
Realizar Seguimiento a los planes de mejoramiento suscritos con los procesos de la entidad, direcciones territoriales y con los entes de control.</t>
  </si>
  <si>
    <t>Omitir el cumplimiento de requisitos legales y normativos para beneficiar a un proceso, persona, área etc., en la emisión de informes de seguimientos o de auditorías por parte de los funcionarios o contratistas del proceso</t>
  </si>
  <si>
    <t xml:space="preserve">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análisis de las normas y guías que regulan el desempeño profesional del ejercicio auditor , a través de los requerimientos de los organismos internacionales  que se lleguen a modificar.  En caso de encontrar desviaciones se solicita a los servidores hacer los ajustes correspondientes de acuerdo al Marco Internacional de Practicas. Como evidencia quedan los informes de auditoria. </t>
  </si>
  <si>
    <t>Por la tipología del riesgo se establece plan de acción.</t>
  </si>
  <si>
    <t>Realizar y publicar los informe de ley de acuerdo  con los tiempos establecidos y requeridos por la normatividad vigente</t>
  </si>
  <si>
    <t>según programación de  la normatividad vigente</t>
  </si>
  <si>
    <t>OCI</t>
  </si>
  <si>
    <t>El Jefe de la Oficina de Control Interno anualmente de acuerdo a los tiempos establecidos en la normatividad vigente, revisa , analiza y aprueba los informes de ley  y de auditorias con el fin de subsanar inconsistencias respecto a la normatividad y demás requerimientos antes de ser publicados; esta revisión se hace por correo electrónico a medida en que se van presentando por parte de los servidores encargados del tema de acuerdo a lo programado. Si se encuentran desviaciones en la revisión del contenido de la información, el jefe de la oficina de control interno solicita los ajustes pertinentes.  Como evidencia quedan los correos electrónicos e informes.</t>
  </si>
  <si>
    <t>Gestión Administrativa</t>
  </si>
  <si>
    <t>Garantizar la gestión de los servicios administrativos, con una adecuada administración de los bienes de las dependencias de la entidad a nivel central y territorial, por medio de la definición de directrices y la contratación de servicios, para garantizar el desarrollo y funcionamiento de la UARIV.</t>
  </si>
  <si>
    <t>Administrar y actualizar el inventario de
bienes</t>
  </si>
  <si>
    <t>ante la Unidad y entes de control por sanciones ocasionadas por desactualización de información registrada en aplicativo de control de inventarios,</t>
  </si>
  <si>
    <t>debido a la alta rotación del personal (funcionarios y contratistas)  o perdida de elementos del almacén.</t>
  </si>
  <si>
    <t>Posibilidad de pérdida económica y reputacional ante la Unidad y entes de control por sanciones ocasionadas por desactualización de información registrada en aplicativo de control de inventarios, debido a la alta rotación del personal (funcionarios y contratistas)  o perdida de elementos del almacén.</t>
  </si>
  <si>
    <t>El administrador del aplicativo actualiza el inventario en el aplicativo SICOF-ERP cada vez que hay  un movimiento y traslado de bienes con el objetivo de tener el control de la ubicación del bien y a cargo de quien se encuentra generando comprobantes de traslado. En caso que el traslado sea por retiro de la entidad se debe solicitar un paz y salvo de los bienes asignados al área de almacén. Evidencia: Registro del aplicativo de los movimientos realizados, Formato de paz y salvo diligenciado por el servidor, correos electrónicos con solicitudes de traslado.</t>
  </si>
  <si>
    <t>La efectividad de sus controles y solo el 10% de probabilidad de materialización, se define no implementar un plan de acción adicional</t>
  </si>
  <si>
    <t xml:space="preserve">El grupo de propiedad, planta y equipo realiza una Identificación de bienes  periódicamente con una placa de identificación, la cual permite validar a quien se encuentra cargado en el inventario, realizando la verificación en el aplicativo de almacén. Observación: Los puestos de trabajo son asignados únicamente a personal de planta y contratistas para mayor control. Los puestos ocupados por operador son cargados al inventario del supervisor de sus respectivos contratos. Evidencia: Formato levantamiento individual de inventarios, Registros en el aplicativo al serial que contiene la placa. </t>
  </si>
  <si>
    <t xml:space="preserve">El grupo de propiedad planta y equipo  realiza la verificación presencial de las inventarios en las Direcciones Territoriales dos veces al año. Con el objetivo de validar a quien se encuentra cargado el inventario y el estado de los bienes. Observación: Los puestos de trabajo son asignados únicamente a personal de planta y contratistas. y los puestos ocupados por operador serán cargados al inventario del supervisor de sus respectivos contratos. Evidencia Formato levantamiento individual de inventarios, registro aplicativo de almacén.
</t>
  </si>
  <si>
    <t xml:space="preserve">Controlar y hacer seguimiento a la atención de los servicios generales necesarios para el buen funcionamiento de la entidad
(papelería, vigilancia, seguros,
transporte, aseo y cafetería, mantenimiento) </t>
  </si>
  <si>
    <t xml:space="preserve">por demandas o quejas de nuestros grupos de valor </t>
  </si>
  <si>
    <t>debido a la no prestación del servicio  a causa de interrupciones de servicios administrativos</t>
  </si>
  <si>
    <t>Posibilidad de pérdida reputacional por demandas o quejas de nuestros grupos de valor  debido a la no prestación del servicio  a causa de interrupciones de servicios administrativos</t>
  </si>
  <si>
    <t>GestionAdministrativa realiza la planificación de recursos y análisis administrativa desde la vigencia anterior con los colaboradores del proceso, para solicitar a la OAP los recursos necesarias para el cumplimiento de las actividades propias del proceso, esta actividad se realiza anualmente. Con el objetivo de garantizar la prestación de todos los servicios administrativos y dar cumplimiento a la misionalidad de la  entidad. Evidencia: Correos electrónicos, Actas de reunión.</t>
  </si>
  <si>
    <t xml:space="preserve">Los supervisores de los contratos relacionados con servicios generales del proceso de Gestión Administrativa realizan  seguimiento  periódico  a los servicios prestados por los operadores por medio de reuniones de seguimiento o correos electrónicos y verificación de los informes, con el objetivo de garantizar el cumplimiento contractual. En Los casos en que la supervisión identifique posibles incumplimientos del operador se debe informar oportunamente al Grupo de Gestión Contractual  para adelantar las acciones que procedan y hacer efectivas las pólizas de cumplimiento. Evidencia: Correos electrónicos, actas de reunión, listado de asistencia, o el Informe de supervisión .   </t>
  </si>
  <si>
    <t>El Grupo de Gestión Administrativa realiza a la Oficina de planeación la solicitud  de vigencias futuras para los  contratos que apliquen, cuando se identifica la necesidad, con el objetivo de  garantizar la continuidad de los  servicios que se requieren. Observación: La aprobación de las vigencias futuras se requiere de la aprobación del DPS, DNP y Ministerio de Hacienda. Evidencias: Correos electrónicos y formatos de solicitud y justificación de vigencias futuras.</t>
  </si>
  <si>
    <t>Implementar programas que de manera responsable contribuyan en disminuir las consecuencias negativas que se generan sobre el ambiente, con el fin de controlar los aspectos e impactos ambientales producto de las actividades operativas de la Unidad para las Víctimas.</t>
  </si>
  <si>
    <t xml:space="preserve">Realizar actividades de implementación
del Sistema de Gestión Ambiental
(Plan Institucional de Gestión Ambiental
y sus programas)  
</t>
  </si>
  <si>
    <t>ante la Unidad y partes interesadas por incumplimiento de los objetivos del sistema de gestión ambiental</t>
  </si>
  <si>
    <t>debido a la falta de identificación y evaluación de aspectos e impactos ambientales de la entidad, la planeación y personal competente que se encargue de la realización e implementación de las actividades y programas definidos</t>
  </si>
  <si>
    <t>Posibilidad de pérdida económica y reputacional ante la Unidad y partes interesadas por incumplimiento de los objetivos del sistema de gestión ambiental debido a la falta de identificación y evaluación de aspectos e impactos ambientales de la entidad, la planeación y personal competente que se encargue de la realización e implementación de las actividades y programas definidos</t>
  </si>
  <si>
    <t>Ambiental</t>
  </si>
  <si>
    <t xml:space="preserve">El líder  del del Sistema de Gestión Ambiental, mensualmente revisa el plan de trabajo definido para la vigencia con el fin de garantizar el cumplimiento a las actividades programadas para la ejecución e implementación de plan Institucional de Gestión Ambiental en la entidad, en el caso de incumplimiento o retraso en la ejecución se realiza una observación y se reprograma la tarea. Como evidencia queda el plan de trabajo de la vigencia en curso y el  desarrollo de las actividades ejecutadas. </t>
  </si>
  <si>
    <t>La efectividad de sus controles y solo el 11% de probabilidad de materialización, se define no implementar un plan de acción adicional</t>
  </si>
  <si>
    <t xml:space="preserve">El líder del Sistema de Gestión Ambiental anualmente se encarga de la actualización y mensualmente a la implementación de la matriz de identificación y evaluación de aspectos e impactos ambientales a nivel nacional y territorial. Evidencia: Matriz de identificación y evaluación de aspectos e impactos ambientales para cada dirección territorial y a nivel nacional.  </t>
  </si>
  <si>
    <t xml:space="preserve">El ingeniero ambiental solicita mensualmente a las Direcciones Territoriales el reporte de seguimiento a los programas de ahorro y uso eficiente del agua y la energía, generación de residuos peligrosos e implementación de los mismos .Evidencia: Seguimiento entrega de RESPEL, Seguimiento ahorro y Uso eficiente del agua y  energía. </t>
  </si>
  <si>
    <t xml:space="preserve">El Ingeniero Ambiental  mensualmente realiza el seguimiento a través del formato de Generación de respel  con el objetivo de dar cumplimiento a la normatividad ambiental. Observación: Las certificaciones de disposición final y aprovechamiento de residuos son entregadas por los gestores ambientales aplicables como soporte a la gestión. Evidencia Formato diligenciado mensual. Bitácora RESPEL.  </t>
  </si>
  <si>
    <t>Proteger la información y sistemas de información de la Unidad para la Atención y Reparación Integral las Víctimas según los más altos niveles de control de confidencialidad, integridad y disponibilidad.</t>
  </si>
  <si>
    <t xml:space="preserve">Todos los procedimientos soportados en la sede Nivel Central. Riesgo Seguridad de la Información </t>
  </si>
  <si>
    <t>ante los colaboradores de la Entidad por indisponibilidad de activos fijos y documentación,</t>
  </si>
  <si>
    <t>debido a  perdida y/o daño de información  como consecuencia de la falla en los equipos por cortes de energía e interrupción en la planta eléctrica.</t>
  </si>
  <si>
    <t>Posibilidad de pérdida reputacional ante los colaboradores de la Entidad por indisponibilidad de activos fijos y documentación, debido a  perdida y/o daño de información  como consecuencia de la falla en los equipos por cortes de energía e interrupción en la planta eléctrica.</t>
  </si>
  <si>
    <t>Activos fijos y documentación</t>
  </si>
  <si>
    <t>Daños a activos físicos</t>
  </si>
  <si>
    <t>Promedio 1 vez en el semestre</t>
  </si>
  <si>
    <r>
      <t xml:space="preserve">El grupo de gestión Administrativa realiza seguimiento a  la administración del complejo, el cual realiza pruebas y mantenimiento periódico a la planta  de manera bimensual con el objetivo de garantizar la continuidad del servicio y tomar medidas correctivas.
</t>
    </r>
    <r>
      <rPr>
        <b/>
        <sz val="11"/>
        <color theme="1"/>
        <rFont val="Calibri"/>
        <family val="2"/>
      </rPr>
      <t>(A.11.2 - A.11.2.2 - A.11.2.4)</t>
    </r>
  </si>
  <si>
    <t>Sin Documentar</t>
  </si>
  <si>
    <t>Se define plan de acción para evitar su materialización</t>
  </si>
  <si>
    <r>
      <t xml:space="preserve">Solicitar a la Administración la revisión y solución del funcionamiento de las UPS.
</t>
    </r>
    <r>
      <rPr>
        <b/>
        <sz val="11"/>
        <color theme="1"/>
        <rFont val="Calibri"/>
        <family val="2"/>
      </rPr>
      <t xml:space="preserve"> (A.11.2.2 - A.11.2.4)</t>
    </r>
  </si>
  <si>
    <t>Semestral</t>
  </si>
  <si>
    <t>Profesional Grupo de gestión Administrativa y Documental</t>
  </si>
  <si>
    <r>
      <t xml:space="preserve">El grupo de gestión Administrativa realiza seguimiento a  la administración del complejo, el cual realiza pruebas y mantenimiento anual a las UPS con el objetivo de garantizar la continuidad del servicio. 
</t>
    </r>
    <r>
      <rPr>
        <b/>
        <sz val="11"/>
        <color theme="1"/>
        <rFont val="Calibri"/>
        <family val="2"/>
      </rPr>
      <t>(A.11.2 - A.11.2.4)</t>
    </r>
  </si>
  <si>
    <t xml:space="preserve">Establecer un control efectivo en el ofrecimiento, recepción, planeación, organización, ingreso, aseguramiento, distribución y uso en la gestión de donaciones de bienes en especie aceptados en calidad de donación por la Unidad para las Víctimas. </t>
  </si>
  <si>
    <t>por errores en la entrega de donaciones  en  eventos masivos, en los que participan población victima y población vulnerable,</t>
  </si>
  <si>
    <t>debido a la falta  de controles en la priorización de víctimas al momento de la  entrega de donaciones.</t>
  </si>
  <si>
    <t>Posibilidad de pérdida económica y reputacional por errores en la entrega de donaciones  en  eventos masivos, en los que participan población victima y población vulnerable, debido a la falta  de controles en la priorización de víctimas al momento de la  entrega de donaciones.</t>
  </si>
  <si>
    <t>El grupo de Donaciones tiene constante comunicación con los enlaces administrativos en las Direcciones Territoriales, con el objetivo de tener mayor control y seguimiento  en la entrega de donaciones, cuentan con el formato de entrega de donaciones el cual es diligenciado por la Dirección territorial o el responsable del acompañamiento donde se mencionan el recibido y entrega de donaciones, las fecha de entrega, cantidades, punto de entrega, ciudad, responsable de la recepción de los bienes. Evidencias: Correos electrónicos, formatos diligenciados de la entregas de donaciones.</t>
  </si>
  <si>
    <t>Por la efectividad de los controles y el nivel residual del riesgo no se define Plan de Acción adicional</t>
  </si>
  <si>
    <t>El grupo de Donaciones reporta cada vez que sale una donación,  al área de almacén y grupo de vigilancia la salida de los kits de donaciones, detalle de vehículo en que se envían al lugar de destino. Esto con el objetivo de control en el inventario de la mercancías.  Evidencias: Correos electrónicos.</t>
  </si>
  <si>
    <t xml:space="preserve">Realizar actividades de implementación
del Sistema de Gestión Ambiental
(Plan Institucional de Gestión Ambiental
y sus programas) </t>
  </si>
  <si>
    <t>por sanciones de entes de control al Incumplimiento de los requisitos legales ambientales aplicables a la entidad,</t>
  </si>
  <si>
    <t>debido a la falta de un gestor normativo que permita la actualización e identificación periódica de normatividad aplicable en materia ambiental.</t>
  </si>
  <si>
    <t>Posibilidad de pérdida económica y reputacional por sanciones de entes de control al Incumplimiento de los requisitos legales ambientales aplicables a la entidad, debido a la falta de un gestor normativo que permita la actualización e identificación periódica de normatividad aplicable en materia ambiental.</t>
  </si>
  <si>
    <t>El ingeniero ambiental realiza la revisión bimestral de la normatividad vigente ambiental aplicable a la entidad y solicita la actualización  del normograma institucional,  por medio de  correo electrónico  cuando la Oficina Asesora Jurídica realiza la solicitud, con el objeto de identificar la nueva normativa aplicable a la entidad. Evidencia: Correos solicitud actualización y revisión del normograma.</t>
  </si>
  <si>
    <t>El ingeniero ambiental se encarga de realizar la revisión bimestral la matriz verificación cumplimiento legal ambiental, con el fin de de garantizar la aplicación de la normatividad vigente. En caso de no cumplir algún incumplimiento se escala al nivel directivo para toma de decisiones. Evidencia Matriz verificación cumplimiento legal ambiental.</t>
  </si>
  <si>
    <t>Hurto de bienes que se encuentren en el almacén por parte de un funcionario de la Unidad, para beneficio propio o de un tercero</t>
  </si>
  <si>
    <t>El proceso de Gestión Administrativa realiza la contratación de  seguridad y vigilancia, asignando un  guarda y cámaras de seguridad  exclusivamente para el área de almacén,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 Lineamientos establecidos en el instructivo de vigilancia del proceso de Gestión Administrativa.</t>
  </si>
  <si>
    <t xml:space="preserve">Por el nivel de severidad del riesgos, se define Plan de Acción </t>
  </si>
  <si>
    <t>Realizar sensibilización a todos los colaboradores de la entidad  sobre  la importancia de la aplicación de la  normatividad vigente y lineamientos generados en el procedimiento de propiedad planta y equipo a través de SUMA</t>
  </si>
  <si>
    <t>Gestión Contractual</t>
  </si>
  <si>
    <t>El Grupo de Gestión Contractual, establece lineamientos para la estructuración de los procesos contractuales y planeación contractual, previo a la identificación e inicio de cada uno de los procedimientos según la modalidad contractual, aplicado a la totalidad de las áreas conforme a sus necesidades en el plan anual de adquisiciones, con el fin de cumplir la misionalidad de la Unidad.</t>
  </si>
  <si>
    <t xml:space="preserve">
Elaborar las minutas de los contratos derivados de los procesos de contratación adelantados por la entidad, de acuerdo a la modalidad de contratación.</t>
  </si>
  <si>
    <t>Alta</t>
  </si>
  <si>
    <t>El profesional económico del Grupo de Gestión Contractual realiza acompañamiento a la estructuración de análisis del sector y estudio de mercado de las áreas con el objetivo de dar continuidad al proceso contractual y en la elaboración de Estudios Previos, cada vez que se gestiona un contrato, se revisa por el profesional abogado que los Estudios previos cumplan con los criterios normativos, si no cumplen se dará orientación y sugerencias de cambio. La evidencia son los correos electrónicos con las sugerencias dadas en cada revisión.</t>
  </si>
  <si>
    <t>De acuerdo al histórico del riesgo los controles han sido efectivos al  impedir la posibilidad de materializar el riesgo y la probabilidad residual de materialización es solo del 20%</t>
  </si>
  <si>
    <t>Se realiza la actualización cada vez que se requiera de los documentos necesarios para los procesos contractuales, por los profesionales designados por la coordinación del GGC, los cuales son publicados en la pagina web, la evidencia son los correos de trazabilidad y los documentos a publicar con el acta de publicación</t>
  </si>
  <si>
    <t xml:space="preserve">El profesional abogado del Grupo de Gestión Contractual designado realiza acompañamiento a las áreas en los temas jurídicos, en control de legalidad cada vez que se gestiona un contrato dando guía y orientación a los que no cumplan con los lineamientos, registrando la trazabilidad por medio de correos electrónicos de retroalimentación.  </t>
  </si>
  <si>
    <t>De acuerdo al histórico del riesgo los controles han sido efectivos al  impedir la posibilidad de materializar el riesgo y la probabilidad residual de materialización es solo del 28%</t>
  </si>
  <si>
    <t>Acompañamiento y asistencia técnica al proceso de liquidación de contratos y/o convenios.</t>
  </si>
  <si>
    <t xml:space="preserve">El profesional del Grupo de Gestión Contractual designado revisa que los supervisores de contratos y/o convenios entreguen la documentación requerida previa revisión del expediente contractual para iniciar el proceso de liquidación de contratos y/o convenios con el objetivo de garantizar la totalidad de documentos requeridos para el cumplimiento del objeto del contrato, que al no estar, se notificará al supervisor para que allegue la documentación faltante, Comunicando el requerimiento mediante correos electrónicos. </t>
  </si>
  <si>
    <t>De acuerdo al histórico del riesgo los controles han sido efectivos al  impedir la posibilidad de materializar el riesgo y la probabilidad residual de materialización es solo del 4%</t>
  </si>
  <si>
    <t xml:space="preserve">El profesional del Grupo de Gestión Contractual designado realiza monitoreo mensual del formato Hoja de Control y Seguimiento a Contratos con la que se generan alertas a las áreas sobre los deberes y cumplimiento de los términos en que las liquidaciones se deberán radicar para iniciar su estudio, con el objeto de actuar oportunamente ante incumplimientos a los procesos contractuales. Se deja como evidencia el correo electrónico a los jefes de áreas del seguimiento actualizado. </t>
  </si>
  <si>
    <t xml:space="preserve">El profesional del Grupo de Gestión Contractual designado realiza capacitación a los supervisores de las funciones que desempeñan vigilancia y control, con el objetivo de garantizar el conocimiento de las funciones por parte de los supervisores de contratos, sujeta a proceso de designación cuando se presente, evidencia acta y listado de asistencia. </t>
  </si>
  <si>
    <t>Se realiza actualización periódica por los responsables, de los procedimientos y documentos anexos con el  apoyo del enlace SIG y cada que sea necesario para los procesos contractuales. Se envía a la Oficina Asesora de Planeación por correo electrónico, para su revisión y aprobación con la finalidad de ser publicados en la página web de la Unidad y así garantizar la efectividad de los procesos contractuales.</t>
  </si>
  <si>
    <t>por retrasos e imposibilidad de la contratación,</t>
  </si>
  <si>
    <t xml:space="preserve">debido a demoras en la elaboración y tramite de documentos previos a la contratación. </t>
  </si>
  <si>
    <r>
      <t>El profesional encargado del proceso genera alerta al proceso de la Oficina de Tecnologías, cada vez que se presenten intermitencias,</t>
    </r>
    <r>
      <rPr>
        <sz val="10"/>
        <color rgb="FFFF0000"/>
        <rFont val="Calibri"/>
        <family val="2"/>
      </rPr>
      <t xml:space="preserve"> </t>
    </r>
    <r>
      <rPr>
        <sz val="10"/>
        <rFont val="Calibri"/>
        <family val="2"/>
      </rPr>
      <t xml:space="preserve">de la Información con el objetivo de garantizar el funcionamiento de las herramientas tecnológicas, ya que con la imposibilidad de servicio y conectividad se incumpliría el desarrollo de los procesos contractuales y se busca el cumplimiento de los procesos contractuales, se evidencia la trazabilidad del control mediante correo electrónico toda vez que se presente intermitencias.
</t>
    </r>
  </si>
  <si>
    <t>De acuerdo al histórico del riesgo los controles han sido efectivos al  impedir la posibilidad de materializar el riesgo y la probabilidad residual de materialización es solo del 14%</t>
  </si>
  <si>
    <t>El profesional con perfil de uso en SECOP II genera alerta e informe de indisponibilidad, cada vez que se presenten intermitencias o fallas en SECOP II, a Colombia Compra con el objeto de restablecer su funcionamiento y deja evidencia mediante correo electrónico toda vez que se presenten fallas.</t>
  </si>
  <si>
    <t xml:space="preserve">El profesional del Grupo de Gestión Contractual designado realiza sensibilización cuando se identifique la necesidad en reunión  con el enlace del proceso, sobre plazos perentorios para las solicitudes de contratación y así entregar a las áreas el conocimiento necesario, evidencia acta y listado de asistencia. </t>
  </si>
  <si>
    <t>Elaborar Pliegos de condiciones a la medida de un proveedor en particular por parte de los profesionales del Grupo de gestión Contractual con el objetivo de obtener un beneficio propio o beneficiar a un tercero.</t>
  </si>
  <si>
    <t>El profesional del Grupo de Gestión Contractual designado cada vez que recibe documentos precontractuales aprobados en revisión económica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 través de correos electrónicos de seguimiento.</t>
  </si>
  <si>
    <t>De acuerdo a la tipología del riesgo se define Plan de Acción con el fin de evitar su materialización</t>
  </si>
  <si>
    <t>Enlace SIG GGC</t>
  </si>
  <si>
    <t>El profesional del Grupo de Gestión Contractual que de acuerdo a la estrategia de planeación y contingencias del Grupo Contractual, al momento de presentación con las áreas vía correo electrónico dará alcance en el correo, adjuntando el Folleto "Dígale No a la Corrupción" con el objeto de dar claridad a las prohibiciones y responsabilidades en los procesos contractuales y saber a qué sanciones disciplinarias se puede llegar. De manera que al presentarse una acción de corrupción se deberá notificar  a los entes de control.</t>
  </si>
  <si>
    <t>Elaborar estudios previos manipulados por terceros interesado en el futuro proceso de contratación, con el objetivo de obtener un beneficio propio.
(Estableciendo necesidades inexistentes o aspectos que benefician a proveedor en particular).</t>
  </si>
  <si>
    <t xml:space="preserve">El profesional del Grupo de Gestión Contractual designado revisa que los supervisores de contratos entreguen a través de correos electrónicos la documentación requerida  previa revisión del expediente contractual para iniciar el proceso de contratación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</si>
  <si>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Generar modificaciones contractuales que cambian las condiciones generales del proceso en la etapa contractual, para favorecer al contratista y/o a terceros.</t>
  </si>
  <si>
    <t>El profesional del Grupo de Gestión Contractual designado, cada vez que reciban solicitudes de modificaciones contractuales efectúa un ajuste a los procesos de contratación, para lo cual realiza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t>
  </si>
  <si>
    <t>El profesional del Grupo de Gestión Contractual designado realiza acompañamiento a través de correos electrónicos a las áreas con el objetivo de dar tramite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t>
  </si>
  <si>
    <t>por alteración no autorizada de la información  de los contratos en el aplicativo SECOP II,</t>
  </si>
  <si>
    <t>debido al ingreso no autorizado y uso inapropiado de usuarios y contraseñas personales por parte de terceros</t>
  </si>
  <si>
    <t>Contratos en el Aplicativo SECOP II</t>
  </si>
  <si>
    <t>Tecnología</t>
  </si>
  <si>
    <r>
      <t>El profesional con perfil de uso en SECOP II genera alerta e informe de riesgo de suplantación o ingreso no autorizado a su usuario, cada vez que se evidencie un suceso sospechoso en la plataforma de SECOP II, a la coordinación del GGC y a SSI con el objeto de establecer lo sucedido y deja evidencia mediante correo electrónico toda vez que se presenten sucesos sospechosos.</t>
    </r>
    <r>
      <rPr>
        <b/>
        <sz val="10"/>
        <rFont val="Calibri"/>
        <family val="2"/>
      </rPr>
      <t xml:space="preserve"> (A.12.6.1)</t>
    </r>
  </si>
  <si>
    <t>De acuerdo al histórico del riesgo los controles han sido efectivos al  impedir la posibilidad de materializar el riesgo y de acuerdo al nivel de severidad residual no se define plan de acción adicional</t>
  </si>
  <si>
    <r>
      <t>El profesional del Grupo de Gestión Contractual designado realiza sensibilización cuando se identifique la necesidad en reunión  con el enlace del proceso, sobre el uso de la plataforma SECOP II y así entregar a los abogados el conocimiento necesario, evidencia acta y listado de asistencia.</t>
    </r>
    <r>
      <rPr>
        <b/>
        <sz val="10"/>
        <rFont val="Calibri"/>
        <family val="2"/>
      </rPr>
      <t xml:space="preserve"> (A.7.2 - A.7.2.1 - A.7.2.2</t>
    </r>
  </si>
  <si>
    <t>Gestión de la Información</t>
  </si>
  <si>
    <t>Liderar y gestionar las tecnologías e información en articulación con la estrategia de la organización, mediante la  oferta de servicios I&amp;T para la generación de valor en el cumplimiento de la misión, objetivos y transformación digital de la Unidad, fortaleciendo así el Sistema Nacional de Atención y Reparación Integral a las Victimas, atendiendo las políticas y lineamientos establecidos para la entidad.</t>
  </si>
  <si>
    <t>Gestionar sistemas de información
(Sistema de Información/Aplicación en producción )</t>
  </si>
  <si>
    <t>del proceso, del cliente interno (Unidad) y/o de las  partes interesadas que este atiende por el Incumplimiento en la entrega y/o adquisición de desarrollo de sistemas de información,</t>
  </si>
  <si>
    <t>debido a: que no se cuenta con todos los roles requeridos para el desarrollo de software de acuerdo al ciclo de vida del desarrollo, vs. otras dependencias que realizan desarrollos y cuentan con una cantidad de personal equivalente al de OTI pero que atienden un numero menor de desarrollos; No todos los equipos de desarrollo atiende los lineamientos del procedimiento formalizado por la OTI y no se tiene control de la documentación técnica y funcional de estos equipos de desarrollo; Requerimientos funcionales extensos que deben ser fragmentados según recursos del dominio para lograr entregar productos parciales, presentando falta de compresión por parte del solicitante quien requiere todo el desarrollo en un mismo momento; Ingreso de personal que retrase la atención de servicios y recursos tecnológicos durante la apropiación de su cargo; No se realiza transferencia de conocimiento en caso de retiros, renuncias, terminaciones anticipadas, cesiones de contratos; cambios en la política publica o normatividad que afecten a los sistemas de información en producción o próximos a puesta en producción en cuanto a ajustes en su configuración e incluso obsolescencia, generando reprocesos o tiempos y/o esfuerzos perdidos;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Ingreso a concurso de méritos de la UARIV, que implique ingreso de personal nuevo y que retrase la atención de servicios y recursos tecnológicos durante la apropiación de su cargo; La Unidad continua creciendo en cuanto a sus apuestas estratégicas asociadas a certificaciones o recertificaciones, premios, eventos, campañas, etc., sin contemplar el crecimiento o requerimientos adicionales en cuanto al personal, recursos y servicios tecnológicos que se requieran para atenderlas, lo que genera una carga administrativa, técnica, operativa y financiera adicional al proceso y al cumplimiento de su objetivo.</t>
  </si>
  <si>
    <t>El equipo de sistemas de información ha adoptado buenas prácticas en función de la metodología de desarrollo establecida para controlar el ciclo de desarrollo conforme se genera solicitud por demanda, registrando las tareas internas del equipo en la herramienta definida, en la cual se realiza la gestión para el reporte del avance o cierres de las tareas conforme a las fechas establecidas y toma de acciones puntuales en caso de desviaciones, tales como reasignación de tareas o ampliación de tiempos de implementación, lo cual se evidencia en el reporte generado desde la herramienta definida cada trimestre.</t>
  </si>
  <si>
    <t>Automatizado</t>
  </si>
  <si>
    <t>Según el resultado del riesgo residual, se define como tratamiento la aceptación del riesgo, conforme a la metodología de administración del riesgo v.9 y del mismo mediante el establecimiento de planes de acción, que finalizaría durante la vigencia 2022, con cuyo resultado se busca   disminuir aún mas la probabilidad y de ser posible generar un control correctivo para futuras actualizaciones del mapa que permita disminuir el impacto.</t>
  </si>
  <si>
    <t>Actualizar el procedimiento de desarrollo de sistemas de información contemplando lineamientos de MinTIC susceptibles de ser implementados, para su posterior formalización, publicación y socialización a todos los equipos de desarrollo de la Unidad.</t>
  </si>
  <si>
    <t>Marzo/22
Mayo/22
Julio/22
Septiembre/22
Noviembre/22
Enero/22</t>
  </si>
  <si>
    <t>Responsable del dominio de sistemas de información y responsable gestión de calidad</t>
  </si>
  <si>
    <t>El responsable de la gestión jurídica al interior de la OTI, establece clausulas de transferencia de derechos de autor para el personal de desarrollo de la OTI, con el fin de asignar los derechos patrimoniales a la Unidad para las Victimas, labor que se ejecuta cada vez que se genera un contrato que incluya el desarrollo de sistemas de información. En caso de que no se incluyan no se realiza la contratación, se realiza un acta de sesión de derechos patrimoniales sobre el software y código fuente y diseño de base de datos que se genera o se construye durante la ejecución del contrato. Como evidencia se encuentran los contratos del personal de desarrollo de sistemas de información en el repositorio definido, y un registro del personal de desarrollo donde se indica la clausula donde se cita la transferencia de derechos de autor y la ruta del contrato.</t>
  </si>
  <si>
    <t>Ejecutar proyectos u operaciones del dominio de sistemas de información que contribuyen con la mejora de las capacidades de TI establecidas en el PETI, con el fin de optimizar el nivel de madurez TI definido para la vigencia</t>
  </si>
  <si>
    <t>Marzo/22
Mayo/22
Julio/22
Septiembre/22
Noviembre/22
Enero/23</t>
  </si>
  <si>
    <t>Responsables del dominio de sistemas de información y de gobierno TI</t>
  </si>
  <si>
    <t xml:space="preserve">El responsable de avalar los requerimientos técnicos y tecnológicos de la adquisición de herramientas tecnológicas creadas por terceros en diferentes modalidades de contratación, da un aval a la solución o a los estudios de contratación, con el fin de validar que se cumplen los requerimientos técnicos para su uso, recibiendo los documentos requeridos, gestionando internamente la validación y dando el visto bueno final, labor que se ejecuta según las necesidades por demanda. En caso de que no consiga el aval, se solicita ajustar el o los documentos al solicitante hasta su aprobación por parte de OTI. Como soporte se incluyen: actas, estudios previos avalados, correos y/o otras evidencias según la solicitud.
</t>
  </si>
  <si>
    <t>Validar e implementar y/o mantener los lineamientos de MinTIC del marco de referencia de arquitectura TI Colombia, así como los relacionados en el FURAG que estén asociados al dominio de Sistemas de Información y que se encuentren pendientes de ejecutar o que se deban mantener y aplicar en la herramienta y/o proceso de automatización para la gestión del desarrollo que sean susceptibles de ser implementados</t>
  </si>
  <si>
    <t>Responsable del dominio de sistemas de información y responsable de gestión de calidad</t>
  </si>
  <si>
    <t>Gestionar servicios e infraestructura TI 
(Sistema de Información/Aplicación funcional; Se de dotada tecnológicamente; Validación de inventario de dotación tecnológica instalada y de planos de infraestructura tecnológica; Usuario con dotación tecnológica puntual instalada; Correo institucional creado, modificado o eliminado; Acceso remoto a servidores y bases de datos otorgado; Servicios de telefonía IP y/o funcionalidades especiales atendidos; Soporte tecnológico ejecutado)</t>
  </si>
  <si>
    <t>del proceso, del cliente interno (Unidad) y/o de las  partes interesadas que este atiende por la Indisponibilidad y/o inoportunidad de los servicios tecnológicos y/o de infraestructura TI para los procesos de la Unidad según  los acuerdos de niveles de servicio establecidos por OTI,</t>
  </si>
  <si>
    <t>debido a: La falta de personal técnico y/o administrativo suficiente para apoyar las tareas de soporte e infraestructura y servicios TI en la Unidad a nivel central y territorial; desactualización de procedimiento de soporte tecnológico; Fallas en la comunicación de parte del proceso de gestión administrativa y direccionamiento estratégico para dimensionar el crecimiento de sedes y la dotación tecnológica, canales y conectividad; Retrasos en la entrega de servicios e infraestructura TI  generados por temas culturales; Fallas en la prestación de servicios y recursos tecnológicos brindados por terceros que no están bajo el control de la OTI en los puntos de atención a victimas; Retrasos en la entrega de soluciones, recursos y/o servicios por parte de terceros, asociados a dotación tecnológica, elementos tecnológicos, conectividad y centro de datos y demás infraestructura; Retrasos en la atención de infraestructura y servicios TI en sedes por factores ambientales, de salud publica (por ej.COVID-19) u origen natural; Uso indebido de los recursos y servicios tecnológicos de terceros en las direcciones territoriales y procesos; Retrasos en la atención de infraestructura y servicios TI en sedes por factores asociados a terrorismo y orden publico;  Ingreso de personal (contratista o planta) que retrase la atención de servicios y recursos tecnológicos durante la apropiación de su cargo; Que no se realiza transferencia de conocimiento, lo que dificulta la normal operación de los dominios en caso de retiros, renuncias, terminaciones anticipadas, cesiones de contratos; Que la Unidad continua creciendo en cuanto a sus apuestas estratégicas asociadas a certificaciones o recertificaciones, premios, eventos, campañas, etc., sin contemplar el crecimiento o requerimientos adicionales en cuanto al personal, recursos y servicios tecnológicos que se requieran para atenderlas, lo que genera una carga administrativa, técnica, operativa y financiera adicional al proceso y al cumplimiento de su objetivo;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Reducción y/o recortes en el presupuesto asignado a la entidad por parte de Min Hacienda y/o Recortes a la asignación de recursos financieros para el proceso a nivel interno, que difiere de las proyecciones y estimaciones internas; Cambios en la normativa, lineamientos y/o estructura establecida por el gobierno nacional; Ejecución de concurso de méritos de la UARIV, que implique ingreso de personal nuevo y que retrase la atención de servicios y recursos tecnológicos durante la apropiación de su cargo</t>
  </si>
  <si>
    <t>Fallas tecnológicas</t>
  </si>
  <si>
    <r>
      <rPr>
        <sz val="11"/>
        <color theme="1"/>
        <rFont val="Calibri"/>
        <family val="2"/>
        <scheme val="minor"/>
      </rPr>
      <t xml:space="preserve">El supervisor de los servicios e infraestructura tecnológica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informes de rendimiento generados y en la facturación (si aplica). </t>
    </r>
  </si>
  <si>
    <t>Según el resultado del riesgo residual, se define como tratamiento la reducción o mitigación del mismo mediante el establecimiento de planes de acción, que finalizarían durante la vigencia 2022, con cuyo resultado se busca disminuir aún mas tanto la probabilidad como el impacto.</t>
  </si>
  <si>
    <t>Dar continuidad a la ejecución de la estrategia "La OTI en territorio", conforme a los resultados del 2020 y la ejecución del 2021 en las direcciones territoriales definidas conforme a los recursos disponibles</t>
  </si>
  <si>
    <t>Responsables del dominio de servicios e infraestructura TI</t>
  </si>
  <si>
    <r>
      <rPr>
        <sz val="11"/>
        <color theme="1"/>
        <rFont val="Calibri"/>
        <family val="2"/>
        <scheme val="minor"/>
      </rPr>
      <t xml:space="preserve">El responsable de la gestión financiera y la persona delegada de servicios TI e infraestructura TI de la OTI mensualmente realiza seguimiento a las capacidades de las diferentes líneas de servicio tecnológico, contemplando variables financieras y cuantitativas, con el objeto de mantener un uso óptimo de los recursos, permitiendo dar respuesta a la demanda de los servicios en la Entidad y a su vez tomar acciones de optimización o de aprovisionamiento de capacidades bajo una planeación técnica y financiera ajustada a la necesidades actuales, lo cual se evidencia en el informe de capacidad, informe de rendimiento y acciones establecidas si aplica. </t>
    </r>
  </si>
  <si>
    <t>Fortalecer la divulgación de Acuerdos de Niveles de Servicio frente al portafolio de servicios de la OTI al interior de la Unidad mediante las actividades definidas dentro del mejora de los servicios TI</t>
  </si>
  <si>
    <t>Responsable del dominio de servicios TI</t>
  </si>
  <si>
    <t>El personal de soporte técnico y/o soporte aplicaciones diariamente diagnostica y/o ejecuta y/o reporta las actividades derivadas de la atención de la solicitud de soporte registrándolo en la herramienta de gestión (escalamientos) establecida, según la demanda y el tiempo definido para el tipo de caso en el Acuerdo de Nivel de Servicio, con el fin dar continuidad a la operación y atender las necesidades tecnológicas de la Unidad oportunamente. Si se presentan usuarios insatisfechos con el soporte se toman acciones operativas puntuales según el caso, para optimizar la atención y la gestión del servicio, lo cual se evidencia en el reporte mensual generado con la matriz de seguimiento de soporte y con el informe mensual donde se consolida el resultado de la medición de satisfacción y de las acciones implementadas si aplica.</t>
  </si>
  <si>
    <t>Finalizar la actualización el procedimiento de soporte técnico a la infraestructura tecnológica y de soporte a sistemas de información y aplicaciones, y los demás que se establezcan que correspondan al dominio de servicios e infraestructura TI conforme a las guías de los habilitadores de arquitectura, proyectos y gobierno que apliquen y sean susceptibles de ser implementados de acuerdo a la estrategia que se defina en la OTI para este fin.</t>
  </si>
  <si>
    <t>Responsable del dominio de servicios TI y responsable de gestión de calidad</t>
  </si>
  <si>
    <r>
      <rPr>
        <sz val="11"/>
        <color theme="1"/>
        <rFont val="Calibri"/>
        <family val="2"/>
        <scheme val="minor"/>
      </rPr>
      <t>Los responsables de servicios TI,  infraestructura TI y gestión financiera de la OTI han gestionado la disposición de herramientas tecnológicas para el trabajo remoto de la Unidad,  tales como la plataforma Office 365 y sus aplicaciones (OneDrive, Teams, Outlook...), alta disponibilidad servicios de correo electrónico y centro de datos de nube publica, personal de soporte en sitio, infraestructura, mecanismos de respaldo para la infraestructura TI crítica que soporta los procesos, entre otras, evitando que se presenten traumatismos e indisponibilidad para el normal desarrollo de las labores del personal de la Unidad, tanto durante emergencias de salud pública (p.ej. COVID-19), posibles inconvenientes en el entorno, factores ambientales, terrorismo y orden público, entre otras, con una disponibilidad según la demanda. En caso de que se proyecte que la capacidad de estos servicios se supere se toman acciones de optimización o de aprovisionamiento de capacidades y/o se realiza monitoreo en tiempo real de la infraestructura mediante la herramienta gestionando recursos. Como evidencia se cuenta con el informe de capacidades y de rendimiento, soporte de monitoreo y soportes de respaldo de la información.</t>
    </r>
  </si>
  <si>
    <t>El enlace SIG de la OTI apoyado por l@s responsables de las líneas de servicios e infraestructura TI, realiza la identificación, recolección de evidencia, descripción según la norma, cargue y levantamiento de no conformidades a los procesos o direcciones territoriales que hacen uso inadecuado de los recursos y servicios tecnológicos, con una frecuencia variable dependiendo de que se presente dicha situación, con el fin  de concientizar a los procesos frente al correcto uso  del recurso o servicio TI, evitar que se presente de nuevo y que se genere un proceso disciplinario en contra del usuario, dejando como evidencia los soportes para el levantamiento y el cargue de la no conformidad en la herramienta y su aprobación por parte del enlace de la OAP, y soportes del proceso disciplinario si aplica.</t>
  </si>
  <si>
    <t>Establecer e implementar un plan para la elaboración y/o actualización de los elementos asociados al dominio de servicios e infraestructura TI, conforme a la metodología de gestión y gobierno de TI de MinTIC y a los requerimientos FURAG, según disponibilidad de la OTI.</t>
  </si>
  <si>
    <r>
      <rPr>
        <sz val="11"/>
        <color theme="1"/>
        <rFont val="Calibri"/>
        <family val="2"/>
        <scheme val="minor"/>
      </rPr>
      <t>La responsable de servicios TI-soporte tecnológico gestiona la ejecución del mantenimiento preventivo anual de los equipos de computo de la Unidad, por lo que  se desplaza un técnico de soporte y realiza el mantenimiento en sitio de cada equipo que se encuentre en las sedes, lo que permite prevenir fallas de los mismos, dejando como evidencia la firma de un acta. En caso de que se presenten fallas posterior al mantenimiento se crea un caso de soporte y se atiende conforme al procedimiento establecido.</t>
    </r>
  </si>
  <si>
    <t>Implementar los dominios de Uso y Apropiación e Información del marco de referencia de arquitectura TI Colombia</t>
  </si>
  <si>
    <t>del proceso, del cliente interno (Unidad) y/o de las  partes interesadas que este atiende por el Incumplimiento en la implementación de los dominios de Uso y Apropiación e Información del marco de referencia de arquitectura TI Colombia</t>
  </si>
  <si>
    <t>debido a: Falta de estructuración de políticas y lineamientos que atiendan el dominio de información; Debilidades frente al gobierno de Información en cuanto al entendimiento, calidad, aprovechamiento y ciclo de vida del dato; Debilidades frente a la gestión de información en cuanto a la articulación de tareas y actividades con la SRNI y otras dependencias que gestionan información; Debilidades en cuanto a la articulación con otros equipos de divulgación sobre herramientas de TI en la Unidad; Limitada asignación de recursos financieros para el proceso, que difiere de las proyecciones y estimaciones internas; Ingreso de personal (contratista o planta) que retrase la atención de servicios y recursos tecnológicos durante la apropiación de su cargo; Que no se realiza transferencia de conocimiento, lo que dificulta la normal operación de los dominios en caso de retiros, renuncias, terminaciones anticipadas, cesiones de contratos; Falta de personal técnico y/o administrativo suficiente para apoyar las tareas asociadas al dominio de información; Que la Unidad continua creciendo en cuanto a sus apuestas estratégicas asociadas a certificaciones o recertificaciones, premios, eventos, campañas, etc., sin contemplar el crecimiento o requerimientos adicionales en cuanto al personal, recursos y servicios tecnológicos que se requieran para atenderlas, lo que genera una carga administrativa, técnica, operativa y financiera adicional al proceso y al cumplimiento de su objetivo;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Reducción en el presupuesto asignado a la entidad por parte de Min Hacienda; Recortes presupuestales no contemplados durante la planeación de la vigencia por parte de Min Hacienda; Cambios en la normativa, lineamientos y/o estructura establecida por el gobierno nacional; Ingreso a concurso de méritos de la UARIV, que implique ingreso de personal nuevo y que retrase la atención de servicios y recursos tecnológicos durante la apropiación de su cargo.</t>
  </si>
  <si>
    <r>
      <rPr>
        <sz val="11"/>
        <color theme="1"/>
        <rFont val="Calibri"/>
        <family val="2"/>
        <scheme val="minor"/>
      </rPr>
      <t xml:space="preserve">La responsable de Uso y Apropiación de TI formula y ejecuta un plan de uso y apropiación anual definiendo actividades por vigencia en función del resultado de indicadores y de encuestas para fortalecer el uso y la apropiación de las tecnologías de la información, según las necesidades de los usuarios, la atención de lineamientos del marco de referencia de MinTIC en cuanto a este dominio y los recursos disponibles, dejando como evidencia el plan aprobado y los soportes de ejecución de actividades allí establecidas. En caso de presentarse desviaciones se toman las acciones requeridas frente al incumplimiento conforme al seguimiento. </t>
    </r>
  </si>
  <si>
    <t>Según el resultado del riesgo residual, se define como tratamiento la reducción o mitigación del mismo mediante el establecimiento de planes de acción, que finalizarían durante la vigencia 2022, con cuyo resultado se busca disminuir la probabilidad, a futuro se espera generar un plan y/o control que repercuta en la reducción del impacto.</t>
  </si>
  <si>
    <t>Definir un procedimiento para la recepción de necesidades de tableros de información a partir del cual se evolucione a un procedimiento de información (Documento de procedimiento)</t>
  </si>
  <si>
    <t>Responsable del dominio de información</t>
  </si>
  <si>
    <t>El responsable del dominio de información gestiona y direcciona las necesidades de información asociadas a la creación y desarrollo de tableros de información a procesos, que apoyen la toma de decisiones estratégicas en los mismos, con una frecuencia según demanda, criticidad y recursos disponibles, dejando como evidencia el tablero de información publicado y funcional. En caso de que se presenten desviaciones se toman acciones correctivas para atender el cumplimiento frente al compromiso.</t>
  </si>
  <si>
    <t>Aprovechar el acercamiento con los proveedores para conocer servicios implementados en otras entidades, que pueden llegar a ser implementados para atender las necesidades de información de la Unidad, generando una propuesta de entrega de valor basada en proyecto (Proyección de acta de proyectos)</t>
  </si>
  <si>
    <t>Gestionar la estrategia y el gobierno TI y la arquitectura empresarial
(Estrategia de TI, Actualización del PETI, Ejecución y medición desempeño del Portafolio de proyectos y 
operaciones TI, Proyecto TI estructurado, ejecutado y cerrado conforme al modelo 
definido )</t>
  </si>
  <si>
    <t>del proceso, del cliente interno (Unidad) y/o de las  partes interesadas que este atiende por la inadecuada gestión frente a la estrategia TI y/o la omisión de la alineación al Gobierno TI y a la arquitectura empresarial en la Unidad</t>
  </si>
  <si>
    <t>debido a: Falta de asignación de presupuesto para los proyectos de transformación digital (estrategia TI), Falta de recurso humano para atender investigación, innovación y desarrollo, Falta de estructuración de políticas, lineamientos y/o procedimientos de la OTI que atiendan la totalidad de los dominios del marco de referencia de arquitectura empresarial, Cambios de planes gobierno que afecten la alineación estratégica, Retrasos, alteraciones en la ejecución de cronograma y presupuesto de los proyectos del PETI debidos a la emergencia por calamidad de salud publica (COVID-19), que incluso podría generar solicitud de cambio de los alcances de los mismos, Ausencia de procedimiento de control de cambios, Documento de criterios de adopción y de compras TI desactualizado; Desconocimiento del rol de arquitectura empresarial al interior del proceso y de la Unidad como un apalancador de soluciones, al no considerarse como un integrador de estrategia, negocio y tecnología, Debilidades en cuanto a la segmentación de responsabilidades frente a la gestión y gobierno de la información distribuidos en diferentes áreas dificultando tareas de alineación, control e integración de información y funcionalidades sin una sinergia clara y adecuada en el marco de arquitectura empresarial, El bajo nivel de apropiación y resistencia al cambio de los procesos para adoptar soluciones integrales como Unidad en el marco de arquitectura empresarial, Falta de Alineación de la arquitectura de la Unidad con el DPS, MinTIC, Agencia Nacional Digital y en general con el estado colombiano incluidas entidades del SNARIV, Que no se realiza transferencia de conocimiento, lo que dificulta la normal operación de los dominios en caso de retiros, renuncias, terminaciones anticipadas, cesiones de contratos, Falta de personal técnico y/o administrativo suficiente para apoyar las tareas asociadas a cada dominio del proceso,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Cambios en la normativa, lineamientos y/o estructura establecida por el gobierno nacional,  Ingreso a concurso de méritos de la UARIV, que implique ingreso de personal nuevo y que retrase la atención de servicios y recursos tecnológicos durante la apropiación de su cargo, Reducción en el presupuesto asignado a la entidad por parte de Min Hacienda, Recortes presupuestales no contemplados durante la planeación de la vigencia por parte de Min Hacienda.</t>
  </si>
  <si>
    <t xml:space="preserve">El responsable de Gobierno TI gestiona la definición del portafolio de proyectos y/o las operaciones, conforme a las necesidades por demanda de la Unidad, asociándolos a uno de los dominios del marco de referencia de arquitectura TI Colombia, a los habilitadores, y/o a las capacidades TI del Plan Estratégico de Tecnologías de la Información (PETI) y realiza seguimiento a su ejecución en función  del ciclo de vida de gestión de proyectos TI basado principalmente en el estándar PMBOK® del PMI®, avanzando en cuanto a la implementación de los lineamientos de MinTIC frente a los dominios, según la contribución que realice el proyecto u operación al dominio, capacidad o componente del PETI con el fin de lograr la transformación digital en alineación con la estrategia de la Unidad, del sector y del Plan Nacional de Desarrollo, conforme a lo establecido en el procedimiento de estrategia y gobierno TI, labor que se realiza mínimo una vez al año o según demanda, dejando como evidencia el documento PETI y acta del CIGD con su aprobación, así como el repositorio donde se almacena la información asociada a las operaciones y proyectos del PETI. En caso de desviaciones frente al indicador de desempeño de proyecto (DP), es decir menor o igual a 75% (DP≤75%), en cualquiera de los proyectos el Gerente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 </t>
  </si>
  <si>
    <t>Gestionar transferencia de conocimiento desde entidades con una Arquitectura Empresarial (AE) desarrollada y con mayor madurez, con el fin generar una estrategia para apropiar la AE al interior de la Unidad (documento)</t>
  </si>
  <si>
    <t>Responsable dominio de Arquitectura y Gobierno TI</t>
  </si>
  <si>
    <t>El responsable de gobierno TI coordina el desarrollo de la reunión de gobierno TI con una frecuencia quincenal si aplica, en la cual se validan los compromisos y los responsables de dominio presentan los avances y estado de los temas a su cargo, se realiza seguimiento a la gestión de calidad y gestión presupuestal y según la información presentada de avances y alertas se toman decisiones que permitan dar continuidad a la estrategia establecida en los diferentes dominios en caso de desviaciones. Como soporte se genera acta de la reunión y se almacena en repositorio</t>
  </si>
  <si>
    <t>Establecer e implementar un mecanismo que permita dar continuidad a las instancias definidas en el marco del dominio de gobierno TI de mesa de gobierno digital y Reunión de gobierno TI, pese a que se presenten cambios de directivos en la Unidad debido al cambio de gobierno o directrices del gobierno nacional.</t>
  </si>
  <si>
    <t>Responsable Gestión de conocimiento/proyectos especiales OTI</t>
  </si>
  <si>
    <t>La jefatura de la Oficina de Tecnologías de la Información, preside la mesa de gobierno digital, la cual se crea en circular interna 00036 del 2/08/208 con el fin de cumplir los logros establecidos en el marco de la política y estrategia de Gobierno Digital y para desarrollar la capacidad de Arquitectura y Gobierno Empresarial de TI en la Unidad, la cual se reúne con una frecuencia mensual, se presentan iniciativas, proyectos y estado de los planes estratégicos e institucionales a cargo del proceso y se toman las decisiones estratégicas en cuanto a la información y tecnología. Como evidencia se generan actas de cada reunión los soportes de lo presentado y aprobado en la sesión. En caso de desviaciones se establecen las correcciones o acciones preventivas que las eviten.</t>
  </si>
  <si>
    <t>Establecer una estrategia de enlaces de arquitectura empresarial aprobados desde la mesa de gobierno digital de la Unidad. (Documento de formulación)</t>
  </si>
  <si>
    <t>La responsable de gestión financiera y los responsables de dominio según aplique gestionan la contratación al interior del proceso a través de Acuerdo Marco de Precios, agregación por demanda y demás modalidades de contratación según el cumplimiento de las características técnicas de la necesidad, lo cual permite la optimización de compras de servicios y recursos tecnológico y racionalización de los mismos. Su frecuencia es según la necesidad y programación de plan anual de adquisiciones. Como evidencia se generan las ordenes de compra y contratos que se adjudican. En caso de desviaciones frente a la contratación se informa al proveedor que el proceso se encuentra en tramite de requisitos de perfeccionamiento para garantizar que se de continuidad al servicio.</t>
  </si>
  <si>
    <t xml:space="preserve">Mantener actualizado el catalogo de servicios TI que incluya los ANSs, conforme a lo establecido  por MinTIC en la metodología de gestión y gobierno de TI </t>
  </si>
  <si>
    <t>Responsable dominio de servicios TI</t>
  </si>
  <si>
    <t>Gestionar sistemas de información
(Sistema de Información/Aplicación en producción )
Gestionar servicios e infraestructura TI
(Sistema de Información/Aplicación funcional; Acceso remoto a servidores y bases de datos otorgado)</t>
  </si>
  <si>
    <r>
      <rPr>
        <sz val="11"/>
        <color theme="1"/>
        <rFont val="Calibri"/>
        <family val="2"/>
        <scheme val="minor"/>
      </rPr>
      <t>Modificación o extracción de la Información alojada en los servidores o bases de datos asociada a las victimas, por parte de funcionarios o contratistas con acceso a la misma, para obtener un beneficio personal o para un tercero</t>
    </r>
  </si>
  <si>
    <r>
      <rPr>
        <sz val="11"/>
        <color theme="1"/>
        <rFont val="Calibri"/>
        <family val="2"/>
        <scheme val="minor"/>
      </rPr>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r>
  </si>
  <si>
    <t>Según el resultado del riesgo residual, se define como tratamiento la reducción o mitigación del mismo mediante el establecimiento de un  planes de acción, que finalizarían durante la vigencia 2022, con cuyo resultado se busca disminuir la probabilidad, y se espera a futuro generar un plan y/o control que repercuta en la reducción del impacto.</t>
  </si>
  <si>
    <t>Actualizar el procedimiento de seguridad de la información, conforme a: 1) resultado de la auditoria ISO 27001, 2)los lineamientos de MinTIC y del MIPG que apliquen, según disponibilidad de recursos y que sean susceptibles de ser implementados de acuerdo a la estrategia que se defina en la OTI para este fin.</t>
  </si>
  <si>
    <t>Responsable dominio de seguridad y privacidad de la información y responsable de gestión de calidad</t>
  </si>
  <si>
    <t>El equipo de infraestructura TI de la Oficina de Tecnologías de la Información, implementa el procedimiento de gestión de servicios e infraestructura TI, generando entre otros productos el acceso remoto a servidores y bases de datos, con el fin de controlar de acceso a servidores teniendo en cuenta las IPs autorizadas, que aplica únicamente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</si>
  <si>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r>
      <rPr>
        <sz val="11"/>
        <color theme="1"/>
        <rFont val="Calibri"/>
        <family val="2"/>
        <scheme val="minor"/>
      </rPr>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r>
  </si>
  <si>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se revisa el árbol de escalamiento. </t>
  </si>
  <si>
    <t>Liderar y gestionar las tecnologías e información en articulación con la estrategía de la organización, mediante la  oferta de servicios I&amp;T para la generación de valor en el cumplimiento de la misión, objetivos y transformación digital de la Unidad, fortaleciendo así el Sistema Nacional de Atención y Reparación Integral a las Victimas, atendiendo las políticas y lineamientos establecidos para la entidad.</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</si>
  <si>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</si>
  <si>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Posibilidad de pérdida reputacional por el uso indebido de la información dispuesta por la SRNI ocasionado por suplantación de usuarios para el acceso a las herramientas, debilidad de controles para el acceso a los datos o por falta de implementación de certificados de seguridad al acceso a las herramientas</t>
  </si>
  <si>
    <t>Infraestructura</t>
  </si>
  <si>
    <t>Por demanda</t>
  </si>
  <si>
    <t>Cada vez que los procedimientos de la Subdirección Red Nacional de Información-SRNI reciban una solicitud de información a través de sus correos institucionales o plataforma aranda deben canalizarla y/o copiar lo emitido a los correos oficiales de la SRNI, así mismo, con el objetivo de tener la trazabilidad para los casos en que se dé respuesta mediante el correo individual institucional, se debe copiar al correo oficial los insumos entregados por parte de la SRNI. Como evidencia queda el envío a los correos oficiales con sus adjuntos (si los hubo) y socializaciones.</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</si>
  <si>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</si>
  <si>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Meta de un correo electrónico</t>
  </si>
  <si>
    <t>Procedimiento AIDI</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</si>
  <si>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</si>
  <si>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t xml:space="preserve">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a través de los enlaces establecidos tanto nacionales como territoriales,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t>
  </si>
  <si>
    <t xml:space="preserve">Con el objetivo de asegurar que las personas que consultan la información de la población victima son funcionarios y servidores públicos y que se aplican protocolos de seguridad al acceder a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a través de los colaboradores designados.
5. Los perfiles y roles deben estar evidenciados en el digencilimiento de los acuerdos de confidencialidad, que a su vez deben estar avalados y firmados por el lider del proceso. 
En caso de detectar mal uso de la herramienta se inactivará el usuario. Evidencia: Correo electrónico del estado inactivo en la herramienta Vivanto.
 </t>
  </si>
  <si>
    <t>Dar trámite a las solicitudes de información realizadas por el cliente interno o entidades externas</t>
  </si>
  <si>
    <t>por la imposibilidad de gestionar solicitudes de información realizadas por el cliente interno y externo,</t>
  </si>
  <si>
    <t>debido a que Las entidades limitan el intercambio de información bajo argumentos politicos legales, voluntades personales o de desconocimiento, las fuentes de información dispuestas en la RNI no cubren las necesidades y requerimientos que permitan generar los insumos solicitados, se presenta demora en los procesos de contratación que afecta la continuidad de los procesos debido a que el personal de planta no alcanza a cubrir la demanda de solicitudes recibidas o por la falta de implementación de certificados de seguridad al acceso a las herramientas</t>
  </si>
  <si>
    <t>El procedimiento  Articulación interinstitucional y dinamización de la información-AIDI, cada vez que se oficializa el acuerdo o convenio de intercambio de información genera un anexo técnico  a dicho acuerdo o convenio, donde se encuentran las reglas que rigen el intercambio, acompañado del diccionario de datos que es el insumo para el entendimiento de la fuente. Para las entidades que no aplica el documento técnico esta información queda en un oficio, correo electrónico o acta. De igual manera se realiza un seguimiento a lo estipulado en el documento técnico a través del oficio, correos electrónicos o actas de reunión. Evidencia: Anexo técnico, oficio, correo electrónico o acta.</t>
  </si>
  <si>
    <t>En caso de materializarse el riesgo se debe dar respuesta al solicitante informando la razón del por qué no se puede contestar la solicitud.</t>
  </si>
  <si>
    <t>Los procedimientos de la SRNI o dependencias de la unidad cada vez que identifiquen la necesidad de una nueva fuente de información, realizan la solicitud al grupo de AIDI para la gestión de la fuente o variable de información a través de acta de reunión, correos electrónicos u oficios en los cuales se establece un cronograma  que permite al solicitante  realizar el seguimiento correpondiente. En caso de no recibir respuesta oportuna a través de los mismos canales se describen las dificultades existentes en la consecuciòn de la información.  El soporte de este control es la solicitud mediante correo, oficio, acta de reunión o acuerdo de información para la gestión de la nueva fuente o variable.</t>
  </si>
  <si>
    <t xml:space="preserve">El grupo de Instrumentalización de la Informacón con el fin de garantizar la continuidad de la operación, priorizara la contratación de los contratistas que apoyan el proceso anualmente, a traves del grupo administrativo de la subdirección.  Evidencia: Matriz de contratación.  </t>
  </si>
  <si>
    <t>El grupo de Instrumentalización cada vez que se requiera asegurar el manejo adecuado de la información que se comparte, asignaran usuarios y contraseñas de canales de interoperabilidad a través de las herramientas de intercambio web service dinámicos, intercambio de archivos planos encriptados a través de llaves públicas y privadas. Gestionando las solicitudes del grupo de AIDI mediante el correos electronicos de soporte RNI.</t>
  </si>
  <si>
    <t>Proteger la información y sistemas de información, según estándares que salvaguarden
la confidencialidad, integridad y disponibilidad, de los activos de la Entidad.</t>
  </si>
  <si>
    <t>Actualización periódica del normograma</t>
  </si>
  <si>
    <t xml:space="preserve"> por sanciones de entes de control y quejas o reclamos de los grupos de valor por el incumplimiento de requisitos legales</t>
  </si>
  <si>
    <t xml:space="preserve"> debido a indisponibilidad, divulgación o alteración no autorizada de información</t>
  </si>
  <si>
    <t>Gestión SGSI</t>
  </si>
  <si>
    <t>GR-VAL-032 - GR-VAL-008 Normograma</t>
  </si>
  <si>
    <r>
      <t xml:space="preserve">El grupo de Seguridad realiza una revisión periódica del normograma y los requisitos legales relacionados SGSI, como evidencia se tiene normograma actualizado 
</t>
    </r>
    <r>
      <rPr>
        <b/>
        <sz val="11"/>
        <color theme="1"/>
        <rFont val="Calibri"/>
        <family val="2"/>
      </rPr>
      <t>(A 18.1.1 - A 18.2.1 - A 18.2.2 )</t>
    </r>
  </si>
  <si>
    <t>Dado el nivel de severidad residual del riesgo no se hace necesario implementar un plan de acción adicional</t>
  </si>
  <si>
    <r>
      <t xml:space="preserve">El grupo de seguridad mantiene un contacto apropiado con las autoridades pertinentes y sus requisitos legales, como evidencia se tiene el documento actualizado contacto con autoridades
</t>
    </r>
    <r>
      <rPr>
        <b/>
        <sz val="11"/>
        <color rgb="FF000000"/>
        <rFont val="Calibri"/>
        <family val="2"/>
      </rPr>
      <t>(A 6.1.3 - A 6.1.4)</t>
    </r>
  </si>
  <si>
    <t>Implementar los controles de seguridad de la información para mitigar, reducir o eliminar
la divulgación, pérdida o modificación no controlada de los activos de la Entidad.</t>
  </si>
  <si>
    <t xml:space="preserve">Realizar las actividades encaminadas al mejoramiento continuo del Sistema de Gestión de Seguridad de la Información en la Entidad
Actualización periódica de las partes interesadas de la entidad
</t>
  </si>
  <si>
    <t>por no responder las necesidades y expectativas de las partes interesadas</t>
  </si>
  <si>
    <t xml:space="preserve">debido a no determinar las actividades encaminadas al mejoramiento continuo del sistema y a la falta de seguimiento en la actualización del contexto del SGSI.
</t>
  </si>
  <si>
    <t>TI-SEG-003 (Modelo de seguridad y privacidad de la información)</t>
  </si>
  <si>
    <r>
      <t xml:space="preserve">El grupo de seguridad mantiene un contacto apropiado con las autoridades pertinentes y sus requisitos (legales y contractuales), como evidencia se tiene el documento Contacto con autoridades el cual actualiza anualmente 
</t>
    </r>
    <r>
      <rPr>
        <b/>
        <sz val="11"/>
        <color theme="1"/>
        <rFont val="Calibri"/>
        <family val="2"/>
      </rPr>
      <t>(A 6.1.3 Y A.6.1.4)</t>
    </r>
  </si>
  <si>
    <t>Dado el nivel de severidad residual, la efectividad de sus controles con un % de 5 en probabilidad de materialización del riesgo no se hace necesario implementar un plan de acción adicional</t>
  </si>
  <si>
    <r>
      <t xml:space="preserve">El grupo de seguridad revisa anualmente o cuando ocurran cambios significativos las políticas, lineamientos, requisitos de la partes interesadas y normatividad de seguridad de la información, como evidencia se tiene la política general o especifica vigente </t>
    </r>
    <r>
      <rPr>
        <b/>
        <sz val="11"/>
        <color rgb="FF000000"/>
        <rFont val="Calibri"/>
        <family val="2"/>
      </rPr>
      <t>(A.5.1.2 - A 18.2.2)</t>
    </r>
  </si>
  <si>
    <r>
      <t>El grupo de seguridad realiza auditorías anualmente de carácter interno al SGSI y /o Sistemas de información para determinar el cumplimiento de las políticas, lineamientos y normas de seguridad de la información. , como evidencia se tiene la política general o especifica vigente</t>
    </r>
    <r>
      <rPr>
        <b/>
        <sz val="11"/>
        <color rgb="FF000000"/>
        <rFont val="Calibri"/>
        <family val="2"/>
      </rPr>
      <t xml:space="preserve"> (A 18.2.2 - A 18.2.3)</t>
    </r>
  </si>
  <si>
    <t>Adoptar el Modelo de Seguridad y Privacidad de la Información del MinTIC en la Entidad - requisito legal establecido por MIN TIC 00500 del 2021 para las entidades del estado</t>
  </si>
  <si>
    <t>por la indisponibilidad, divulgación o alteración no autorizada de información</t>
  </si>
  <si>
    <t xml:space="preserve"> debido a la falta de seguimiento y actualización del modelo de madurez que debe mantener la entidad.
</t>
  </si>
  <si>
    <r>
      <t xml:space="preserve">El grupo de seguridad revisa anualmente o cuando ocurra cambios significativos la política del SGSI sea coherente con el modelo de Seguridad y Privacidad de la Información MSPI solicitado por MINTIC, como evidencia se tiene el diligenciamiento del MSPI  
</t>
    </r>
    <r>
      <rPr>
        <b/>
        <sz val="11"/>
        <color theme="1"/>
        <rFont val="Calibri"/>
        <family val="2"/>
      </rPr>
      <t>(A 5.1.2- A 18.2.2 -  A 18.2.3)</t>
    </r>
  </si>
  <si>
    <t>Se define fortalecer los controles existentes mediante la definición de dos planes de acción</t>
  </si>
  <si>
    <r>
      <t xml:space="preserve">Realizar auditorías de carácter interno al SGSI y /o Sistemas de información para determinar el cumplimiento de las políticas, lineamientos y normas de seguridad de la información. 
</t>
    </r>
    <r>
      <rPr>
        <b/>
        <sz val="11"/>
        <color theme="1"/>
        <rFont val="Calibri"/>
        <family val="2"/>
      </rPr>
      <t>(A 5.1.1, A 5.1.2, A 18.2.1, A 18.2.2 Y A 18.2.3 )</t>
    </r>
  </si>
  <si>
    <t>Líder del grupo de seguridad de la Información</t>
  </si>
  <si>
    <r>
      <t xml:space="preserve">El grupo de Seguridad diligencia anualmente el reporte de madurez del Sistema de Información MSPI </t>
    </r>
    <r>
      <rPr>
        <b/>
        <sz val="11"/>
        <color rgb="FF000000"/>
        <rFont val="Calibri"/>
        <family val="2"/>
      </rPr>
      <t>(A 5.1.1 - A 5.1.2 - A 18.2.2 -A 18.2.3)</t>
    </r>
  </si>
  <si>
    <r>
      <t xml:space="preserve">Realizar los ajustes al Modelo Seguridad y Privacidad de la Información de acuerdo con las auditorias
</t>
    </r>
    <r>
      <rPr>
        <b/>
        <sz val="11"/>
        <color theme="1"/>
        <rFont val="Calibri"/>
        <family val="2"/>
      </rPr>
      <t xml:space="preserve"> (A 5.1.1, A 5.1.2, A 18.2.1, A 18.2.2 Y A 18.2.3 )</t>
    </r>
  </si>
  <si>
    <t xml:space="preserve">Suministrar información confiable, íntegra, oportuna, accesible y de valor a la población
Víctima.
</t>
  </si>
  <si>
    <t xml:space="preserve">Identificar y gestionar los activos que generan valor (manejo de la información) de la UARIV
</t>
  </si>
  <si>
    <t>debido a la desactualización del instrumento de Inventario de activos de información, mala clasificados de los activos de información de la entidad y a la calificación errada en la criticidad de los activos en cuanto a los pilares de seguridad</t>
  </si>
  <si>
    <t>Todos Activos de la entidad</t>
  </si>
  <si>
    <r>
      <t xml:space="preserve">Los enlaces de cada proceso anualmente actualizan el inventario de activos asociados con información e instalación de procesamiento de información en la entidad, correo de aprobación e inventario de activos de cada proceso por parte de grupo de seguridad y privacidad de la información 
</t>
    </r>
    <r>
      <rPr>
        <b/>
        <sz val="11"/>
        <color theme="1"/>
        <rFont val="Calibri"/>
        <family val="2"/>
      </rPr>
      <t>(A 8.1.1 -A 8.1.2 -A 8.2.1)</t>
    </r>
  </si>
  <si>
    <t>La efectividad de sus controles con un % de 7 en probabilidad de materialización del riesgo, no se hace necesario implementar un plan de acción adicional</t>
  </si>
  <si>
    <r>
      <t xml:space="preserve">El grupo de seguridad define cada vez que presente cambios significativos la política para la gestión de activos y/o el Instructivo para la Construcción y Mantenimiento del Inventario de Activos de Información, como evidencia se tiene la política y procedimiento vigente 
</t>
    </r>
    <r>
      <rPr>
        <b/>
        <sz val="11"/>
        <color theme="1"/>
        <rFont val="Calibri"/>
        <family val="2"/>
      </rPr>
      <t>(A 5.1.1, A 5.1.12 A 8.1.3)</t>
    </r>
  </si>
  <si>
    <r>
      <t xml:space="preserve">El jefe inmediato o el supervisor del contrato según sea el caso informa al proceso de Gestión Administrativa y/o Gestión del talento humano, así como a los administradores de sistemas de información involucrados, las novedades relacionadas con el retiro o traslado del funcionario, contratista o colaborador de la Entidad, como evidencia se tiene una muestra mensual de los paz y salvos que se envían a Servicios T.I </t>
    </r>
    <r>
      <rPr>
        <b/>
        <sz val="11"/>
        <color theme="1"/>
        <rFont val="Calibri"/>
        <family val="2"/>
      </rPr>
      <t>(A.8.1.4)</t>
    </r>
    <r>
      <rPr>
        <sz val="11"/>
        <color theme="1"/>
        <rFont val="Calibri"/>
        <family val="2"/>
      </rPr>
      <t xml:space="preserve">
</t>
    </r>
  </si>
  <si>
    <t xml:space="preserve">Gestionar la generación del plan de tratamiento de riesgos
</t>
  </si>
  <si>
    <t>por la materialización de riesgos no identificados en el SGSI</t>
  </si>
  <si>
    <t>,debido a la no revisión periódica de la matriz de riesgos, controles y seguimiento a los planes definidos.</t>
  </si>
  <si>
    <t xml:space="preserve">"TI-SEG-009 Repositorio de Actividades Plan de implementación de seguridad de la Información
Matriz de riesgo
 Todos los activos"
</t>
  </si>
  <si>
    <t>El grupo de seguridad realiza la identificación, valoración de riesgos y controles de estos riesgos de seguridad en la entidad anualmente o cuando se identifique alguno, teniendo en cuenta la metodología implementada en la entidad, como entregable se tiene la matriz de identificación del riesgo (NTC 27001:2013 6.1)</t>
  </si>
  <si>
    <t>La efectividad de sus controles con un % de 5 en probabilidad de materialización del riesgo, no se hace necesario implementar un plan de acción adicional</t>
  </si>
  <si>
    <t>El grupo de seguridad realiza el seguimiento a los planes de tratamiento del riesgo Seguridad Información/Digital periódicamente, como entregable se tiene el documento Plan de tratamiento al riesgo y seguimiento al plan de tratamiento al riesgo.  (NTC 27001:2013 6.1)</t>
  </si>
  <si>
    <r>
      <t>El grupo de seguridad de la información coordina la creación, revisión y actualización del plan de continuidad del negocio y análisis de impacto de negocio</t>
    </r>
    <r>
      <rPr>
        <b/>
        <sz val="11"/>
        <color theme="1"/>
        <rFont val="Calibri"/>
        <family val="2"/>
      </rPr>
      <t xml:space="preserve"> (A.17.1.1, A.17.1.2 A.17.1.3)</t>
    </r>
  </si>
  <si>
    <t>Revisar y actualizar la matriz el SOA periódicamente</t>
  </si>
  <si>
    <t>por producir una declaración de aplicabilidad del SGSI que no contenga los controles necesarios para el aseguramiento de la información</t>
  </si>
  <si>
    <t>, debido a la no revisión y actualización de la declaración de aplicabilidad</t>
  </si>
  <si>
    <r>
      <t xml:space="preserve">El grupo de Seguridad realiza una revisión semestral del SOA y los controles relacionados SGSI, Como evidencia se tiene la declaración de aplicabilidad SOA actualizada en caso de no presentar cambio acta de reunión del equipo informando la estabilidad de la declaración 
</t>
    </r>
    <r>
      <rPr>
        <b/>
        <sz val="11"/>
        <color theme="1"/>
        <rFont val="Calibri"/>
        <family val="2"/>
      </rPr>
      <t xml:space="preserve"> (A 5.1.1 - A.5.1.2 - A 18.2.1 - A 18.2.2 - A 18.2.3)</t>
    </r>
  </si>
  <si>
    <r>
      <t xml:space="preserve">El grupo de Seguridad realiza una socialización y retroalimentación del SOA a los lideres de dominio y procedimientos del proceso de Gestión de la Información , Como evidencia se tiene correo de la socialización 
</t>
    </r>
    <r>
      <rPr>
        <b/>
        <sz val="11"/>
        <color theme="1"/>
        <rFont val="Calibri"/>
        <family val="2"/>
      </rPr>
      <t>(A 5.1.1 - A.5.1.2 - A 18.2.1 - A 18.2.3)</t>
    </r>
  </si>
  <si>
    <t>Realizar seguimiento a los eventos e incidentes de seguridad para obtener lecciones
aprendidas y mejorar periódicamente el sistema de gestión de Seguridad de la
Información.</t>
  </si>
  <si>
    <t>Realizar análisis de vulnerabilidades y asociar los activos de información pertinentes
Hacer investigación de incidentes de seguridad de la información, la divulgación de las lecciones aprendidas</t>
  </si>
  <si>
    <t>por indisponibilidad, divulgación o alteración no autorizada de información</t>
  </si>
  <si>
    <t xml:space="preserve"> debido al desconocimiento de los usuarios por aplicar adecuadamente el protocolo de incidentes y a la  no ejecución de pruebas de vulnerabilidad o test de penetración</t>
  </si>
  <si>
    <r>
      <t xml:space="preserve">El grupo de seguridad realiza semestralmente ejercicios de obtención de vulnerabilidades técnicas de los sistemas de información operados en la entidad, como evidencia se tiene informe de vulnerabilidades técnicas a sistemas de información </t>
    </r>
    <r>
      <rPr>
        <b/>
        <sz val="11"/>
        <color theme="1"/>
        <rFont val="Calibri"/>
        <family val="2"/>
      </rPr>
      <t>(A 12.6.1 - A 12.6.2)</t>
    </r>
  </si>
  <si>
    <t>Se define fortalecer los controles existentes mediante la definición de planes de acción</t>
  </si>
  <si>
    <r>
      <t xml:space="preserve">Se realiza la entrega de vulnerabilidades técnicas a cada uno de los lideres de los dominios involucrados para dar el correctivo, como evidencia se tiene el plan de remedición de vulnerabilidades. 
</t>
    </r>
    <r>
      <rPr>
        <b/>
        <sz val="11"/>
        <color theme="1"/>
        <rFont val="Calibri"/>
        <family val="2"/>
      </rPr>
      <t>(A.12.6.1 Y A.12.6.2)</t>
    </r>
  </si>
  <si>
    <r>
      <t xml:space="preserve">El grupo de seguridad define cada vez que presente cambios significativos de políticas específicas de seguridad de la información las reglas de instalación de software por parte de los usuarios, como evidencia se tiene la resolución de políticas de seguridad de la Información </t>
    </r>
    <r>
      <rPr>
        <b/>
        <sz val="11"/>
        <color theme="1"/>
        <rFont val="Calibri"/>
        <family val="2"/>
      </rPr>
      <t>(A. 12.5.1, A.12.6.2)</t>
    </r>
  </si>
  <si>
    <r>
      <t xml:space="preserve">Se realiza el seguimiento al tratamiento y remediación de las vulnerabilidades halladas en la entidad, como evidencia se tiene el informe de cierre de vulnerabilidades  </t>
    </r>
    <r>
      <rPr>
        <b/>
        <sz val="11"/>
        <color theme="1"/>
        <rFont val="Calibri"/>
        <family val="2"/>
      </rPr>
      <t>(A.12.6.1)</t>
    </r>
  </si>
  <si>
    <r>
      <t xml:space="preserve">El grupo de seguridad documenta y realiza la atención de los incidentes y eventos en el marco del procedimiento o protocolo de "Gestión de Incidentes seguridad de la información", los cuales se cargan en la herramienta Aranda.
</t>
    </r>
    <r>
      <rPr>
        <b/>
        <sz val="11"/>
        <color rgb="FF000000"/>
        <rFont val="Calibri"/>
        <family val="2"/>
      </rPr>
      <t>(A 16.1.2 - A 16.1.3 - A 16.1.4 - A 16.1.5 - A 16.1.6 - A 16.1.7)</t>
    </r>
  </si>
  <si>
    <r>
      <t xml:space="preserve">Realizar una investigación de los incidentes mas relevantes para la toma acciones de mejora correspondientes </t>
    </r>
    <r>
      <rPr>
        <b/>
        <sz val="11"/>
        <color theme="1"/>
        <rFont val="Calibri"/>
        <family val="2"/>
      </rPr>
      <t>(A.16.1.1, A.16.1.2, A.16.1.3, A.16.1.4, A.16.1.5, A.16.1.6 y A.16.1.7</t>
    </r>
    <r>
      <rPr>
        <sz val="11"/>
        <color theme="1"/>
        <rFont val="Calibri"/>
        <family val="2"/>
      </rPr>
      <t>)</t>
    </r>
  </si>
  <si>
    <r>
      <t xml:space="preserve">Diariamente el grupo de infraestructura gestiona con el centro de datos la generación de copias de respaldo de servidores de aplicación, base de datos y file servers con una frecuencia diaria y/o mensual según la criticidad de la información. Como evidencia se tienen registros donde se realiza la confirmación de backups. </t>
    </r>
    <r>
      <rPr>
        <b/>
        <sz val="11"/>
        <color rgb="FF000000"/>
        <rFont val="Calibri"/>
        <family val="2"/>
      </rPr>
      <t>(A 12.3.1)</t>
    </r>
  </si>
  <si>
    <r>
      <t xml:space="preserve">Realizar un repositorio de lecciones aprendidas para resolver incidentes de seguridad y reducir la posibilidad de impacto en incidentes futuros </t>
    </r>
    <r>
      <rPr>
        <b/>
        <sz val="11"/>
        <color theme="1"/>
        <rFont val="Calibri"/>
        <family val="2"/>
      </rPr>
      <t>(A.16.1.6)</t>
    </r>
  </si>
  <si>
    <t>Promover, mantener y establecer la cultura de seguridad de la información en la Unidad
para las Víctimas y partes interesadas.</t>
  </si>
  <si>
    <t>Promover, mantener y establecer la cultura en seguridad de la información en la Unidad para las Víctimas y partes interesadas con el propósito de generar un ambiente seguro frente al uso y cuidado de los activos de información</t>
  </si>
  <si>
    <t>debido a no comprender las debilidades, oportunidades, fortalezas y amenazas que puede presentar la UARIV respecto a la seguridad de la información por parte de los funcionarios, contratistas y operadores de la entidad</t>
  </si>
  <si>
    <r>
      <t xml:space="preserve">Realizar Capacitaciones a  funcionarios, terceros y operadores para recibir educación y la formación en toma de conciencia apropiada, y actualizaciones regulares sobre las políticas y procedimientos de la organización pertinentes para su cargo. </t>
    </r>
    <r>
      <rPr>
        <b/>
        <sz val="11"/>
        <color theme="1"/>
        <rFont val="Calibri"/>
        <family val="2"/>
      </rPr>
      <t>(A. 7.2.2 A.16.1.6)</t>
    </r>
  </si>
  <si>
    <r>
      <t xml:space="preserve">El grupo de seguridad establece cada vez que se llegue al vencimiento el plan de capacitación, sensibilización y comunicación de seguridad y privacidad de la información, como evidencia se tiene el documento Plan de capacitación sensibilización y comunicación de seguridad y privacidad de la información vigente </t>
    </r>
    <r>
      <rPr>
        <b/>
        <sz val="11"/>
        <color theme="1"/>
        <rFont val="Calibri"/>
        <family val="2"/>
      </rPr>
      <t>(A 7.2.2 )</t>
    </r>
  </si>
  <si>
    <t>Gestionar los servicios, gobierno y capacidad tecnológica que soporta la operación y las necesidades de la Unidad frente las tecnologías de la información y articular a las entidades que conforman la red nacional de información para facilitar el flujo eficiente de información que permita realizar el seguimiento a la implementación de la política pública a través de la gestión técnica, administrativa y financiera del personal del proceso frente a los dominios de: estrategia TI, gestión TI, servicios tecnológicos, sistemas de información, información, uso y apropiación y seguridad de la información frente a todos los procesos, y la gestión con las entidades externas y procesos misionales y estratégicos de la Unidad facilitando el flujo eficiente de la información con el fin de apoyar el cumplimiento de la misión y objetivos de la Unidad.</t>
  </si>
  <si>
    <t>Atención de Incidentes de Seguridad</t>
  </si>
  <si>
    <t xml:space="preserve"> provocado por Ciberdelincuencia que generan ataques a la entidad y debido al daño de los equipos de cómputo y red por la materialización de un incidente de seguridad </t>
  </si>
  <si>
    <t>Activos de Información, sofware, bases de datos, hardware</t>
  </si>
  <si>
    <r>
      <t>El grupo de servicios TI realiza la actualización del sistema Operativo Windows 7 a Windows 10 en los equipos de cómputo de la entidad de manera permanente, como evidencia se tiene el registro de membrecías Windows 10  en la herramienta Defender ATP</t>
    </r>
    <r>
      <rPr>
        <b/>
        <sz val="11"/>
        <color rgb="FF000000"/>
        <rFont val="Calibri"/>
        <family val="2"/>
      </rPr>
      <t xml:space="preserve"> (A 11.2.4) </t>
    </r>
  </si>
  <si>
    <r>
      <t xml:space="preserve">Realizar una investigación de los incidentes más relevantes para la toma acciones de mejora correspondientes 
</t>
    </r>
    <r>
      <rPr>
        <b/>
        <sz val="11"/>
        <color rgb="FF000000"/>
        <rFont val="Calibri"/>
        <family val="2"/>
      </rPr>
      <t>(A.16.1.6 y A.16.1.7)</t>
    </r>
  </si>
  <si>
    <r>
      <t xml:space="preserve">El grupo de seguridad y privacidad de la información realiza revisión y seguimiento a las investigaciones automatizadas en defender ATP para la prevención y corrección de alertas de seguridad, esta actividad se realiza por demanda y como evidencia se cuenta con el registro de investigaciones automatizadas en la herramienta defender ATP. </t>
    </r>
    <r>
      <rPr>
        <b/>
        <sz val="11"/>
        <color rgb="FF000000"/>
        <rFont val="Calibri"/>
        <family val="2"/>
      </rPr>
      <t>(A 12.2.1)</t>
    </r>
  </si>
  <si>
    <r>
      <t xml:space="preserve">El grupo de seguridad y privacidad gestiona el envío periódico de flash informativos y realiza ejercicios de toma de conciencia a los usuarios para proteger la información contra código malicioso, como evidencia se tiene el envío de flash informativos y lista de asistencia de las sesiones realizadas para la tomas de conciencia en temas relativos a seguridad de la información. </t>
    </r>
    <r>
      <rPr>
        <b/>
        <sz val="11"/>
        <color rgb="FF000000"/>
        <rFont val="Calibri"/>
        <family val="2"/>
      </rPr>
      <t>(A 16.1.6)</t>
    </r>
  </si>
  <si>
    <r>
      <t xml:space="preserve">Realizar un repositorio de lecciones aprendidas para resolver incidentes de seguridad y reducir la posibilidad de impacto en incidentes futuros 
</t>
    </r>
    <r>
      <rPr>
        <b/>
        <sz val="11"/>
        <color rgb="FF000000"/>
        <rFont val="Calibri"/>
        <family val="2"/>
      </rPr>
      <t>(A.16.1.6 y A.16.1.7)</t>
    </r>
  </si>
  <si>
    <r>
      <t xml:space="preserve">El grupo de infraestructura gestiona con el centro de datos la generación de copias de respaldo de servidores de aplicación, base de datos y file servers con una frecuencia diaria y/o mensual según la criticidad de la información. Como evidencia se tienen registros donde se realiza la confirmación de backups. </t>
    </r>
    <r>
      <rPr>
        <b/>
        <sz val="11"/>
        <color rgb="FF000000"/>
        <rFont val="Calibri"/>
        <family val="2"/>
      </rPr>
      <t>(A 12.2.1)</t>
    </r>
  </si>
  <si>
    <t>Alinear las necesidades de negocio desde las diferentes disciplinas, evaluando proyectos que brindan propuestas de valor institucional  a la entidad (Gestión de la Información - Arquitectura Empresarial)</t>
  </si>
  <si>
    <t>debido a la indisponibilidad o alteración  de información</t>
  </si>
  <si>
    <t xml:space="preserve">  por incumplimiento de políticas y lineamientos relacionados con integridad contempladas por los principios de arquitectura.</t>
  </si>
  <si>
    <t>TI-DDI-004
TI-SID-002
RN-ALI-003
RN-ALI-004
RN-ALI-005
RN-ALI-006
RN-ALI-007
RN-ALI-008
RN-CAR-002
GA- BMT-011
GA-BSM-012
DR-SRI-031
DR-SRI-032
DR-SRI-033
DR-SRI-044</t>
  </si>
  <si>
    <r>
      <t xml:space="preserve">El proceso de gestión de la información define y construye las políticas y lineamientos del gobierno de la información para la Unidad 2021 el cual será entregado el día 30 de noviembre 2021, como evidencia se tiene el documento. 
</t>
    </r>
    <r>
      <rPr>
        <b/>
        <sz val="11"/>
        <color theme="1"/>
        <rFont val="Calibri"/>
        <family val="2"/>
      </rPr>
      <t xml:space="preserve">( A 5.1.1 - A 5.1.2 - A 6.1.1) </t>
    </r>
  </si>
  <si>
    <t>Dado el nivel de severidad residual, se hace necesario implementar un plan de acción adicional</t>
  </si>
  <si>
    <r>
      <t xml:space="preserve">El grupo de Gestión de información creará el Documento Marco de Referencia </t>
    </r>
    <r>
      <rPr>
        <b/>
        <sz val="11"/>
        <color theme="1"/>
        <rFont val="Calibri"/>
        <family val="2"/>
      </rPr>
      <t>(A.12.1.1 )</t>
    </r>
  </si>
  <si>
    <t>15 de mayo</t>
  </si>
  <si>
    <t>30 de noviembre</t>
  </si>
  <si>
    <t>2 de noviembre</t>
  </si>
  <si>
    <t>Líder del dominio de Arquitectura y Gestión de la Información</t>
  </si>
  <si>
    <r>
      <t xml:space="preserve">El grupo de infraestructura realiza periódicamente el control de Acceso a Bases y bodegas de datos  en el marco del procedimiento de dominio Infraestructura TI una vez esta sea creada, como evidencia se tiene el correo de implementación del control por parte de infraestructura </t>
    </r>
    <r>
      <rPr>
        <b/>
        <sz val="11"/>
        <color theme="1"/>
        <rFont val="Calibri"/>
        <family val="2"/>
      </rPr>
      <t xml:space="preserve"> (A 9)</t>
    </r>
  </si>
  <si>
    <r>
      <t xml:space="preserve">Ejecutar pruebas periódicas de restauración de copias de seguridad </t>
    </r>
    <r>
      <rPr>
        <b/>
        <sz val="11"/>
        <color theme="1"/>
        <rFont val="Calibri"/>
        <family val="2"/>
      </rPr>
      <t>(A 12.3.1)</t>
    </r>
  </si>
  <si>
    <t>Actividad constante</t>
  </si>
  <si>
    <t>Permanente</t>
  </si>
  <si>
    <t>Líder del dominio de Infraestructura</t>
  </si>
  <si>
    <r>
      <t xml:space="preserve">El grupo de infraestructura gestiona con el centro de datos la generación de copias de respaldo de servidores de aplicación, base de datos y file servers con una frecuencia diaria y/o mensual según la criticidad de la información, con el fin de disponer de una copia de la información que pueda ser recuperada si se requiere. En caso de que no se efectué la copia conforme a lo establecido, se procede a diagnosticar de manera inmediata la causa, tomar acciones y a realizar nueva copia. Como evidencia se tienen registros donde se realiza la confirmación de Backus. 
</t>
    </r>
    <r>
      <rPr>
        <b/>
        <sz val="11"/>
        <color theme="1"/>
        <rFont val="Calibri"/>
        <family val="2"/>
      </rPr>
      <t xml:space="preserve">(A 12.3.1) </t>
    </r>
  </si>
  <si>
    <t xml:space="preserve">Desarrollar competencias en la Unidad, en Tecnologías de la Información y las Comunicaciones, para hacer un uso adecuado de los  recursos tecnológicos de la entidad.(Uso y Apropiación)
</t>
  </si>
  <si>
    <t>por indisponibilidad o alteración  de información</t>
  </si>
  <si>
    <t xml:space="preserve"> debido al daño de los equipos de cómputo y red por la materialización de un incidente de seguridad,  fallas en la herramienta de video conferencia institucional o la omisión en la recolección del listado de asistentes o su perdida.</t>
  </si>
  <si>
    <t xml:space="preserve">"TI-UYA-002 Listado para envío de invitaciones a actividades UA
, TI-UYA-003  Resultados de actividades de uso y apropiación.
"
</t>
  </si>
  <si>
    <r>
      <t>Por solicitud del grupo de Uso y Apropiación al grupo de infraestructura, cada vez que sea requerido en la herramienta se restringe y controla el acceso a la carpeta donde se almacena la información, según configuración del sitio SharePoint/Gerencia de proyectos OTI.</t>
    </r>
    <r>
      <rPr>
        <b/>
        <sz val="11"/>
        <color rgb="FF000000"/>
        <rFont val="Calibri"/>
        <family val="2"/>
      </rPr>
      <t xml:space="preserve"> (A 9.2.3)</t>
    </r>
    <r>
      <rPr>
        <sz val="11"/>
        <color rgb="FF000000"/>
        <rFont val="Calibri"/>
        <family val="2"/>
      </rPr>
      <t>, como evidencia se tiene el correo de respuesta a la solicitud de restricción de la carpeta.</t>
    </r>
  </si>
  <si>
    <r>
      <t xml:space="preserve">La herramienta genera automáticamente copias de seguridad a través del control de versiones de SharePoint y One Drive, como evidencia se tiene el pantallazo del historial de versiones de las carpetas Uso y Apropiación </t>
    </r>
    <r>
      <rPr>
        <b/>
        <sz val="11"/>
        <color rgb="FF000000"/>
        <rFont val="Calibri"/>
        <family val="2"/>
      </rPr>
      <t>(A 12.3.1)</t>
    </r>
  </si>
  <si>
    <r>
      <t xml:space="preserve">El grupo de uso y apropiación envía la difusión de formulario para captar registro de asistencia y evaluación en cada reunión realizada de manera virtual, como evidencia se tiene el link del formulario </t>
    </r>
    <r>
      <rPr>
        <b/>
        <sz val="11"/>
        <color rgb="FF000000"/>
        <rFont val="Calibri"/>
        <family val="2"/>
      </rPr>
      <t>(A 12.4.1 - A 12.4.2)</t>
    </r>
  </si>
  <si>
    <r>
      <t xml:space="preserve">El grupo de uso y apropiación realiza el registro fotográfico de los eventos citados presencial en cada sesión citada presencial, como evidencia se tiene el registro fotográfico </t>
    </r>
    <r>
      <rPr>
        <b/>
        <sz val="11"/>
        <color rgb="FF000000"/>
        <rFont val="Calibri"/>
        <family val="2"/>
      </rPr>
      <t>(A.18.1.3)</t>
    </r>
  </si>
  <si>
    <t xml:space="preserve"> por  un esquema de acompañamiento presencial del levantamiento de información a través de entrevista de caracterización  por extravío o hurto del dispositivo en campo o herramientas donde se está tomando la encuesta.
</t>
  </si>
  <si>
    <t xml:space="preserve">"RN-ALI-009	Encuestador Móvil
RN-DOT-004	1 Tablet Lenovo
1 Tablet asus Google nexus"
</t>
  </si>
  <si>
    <r>
      <t xml:space="preserve">El equipo SRNI realiza configuración de dispositivos con bloqueo por contraseña. Una contraseña para que el dispositivo salga del modo de suspensión en el que entra tras un período de inactividad. Medida que se  complementa con el cifrado de la memoria y la clave solo está en poder de la SRNI. Se evidencia con las tablets utilizadas en los levantamientos de información.
</t>
    </r>
    <r>
      <rPr>
        <b/>
        <sz val="11"/>
        <color theme="1"/>
        <rFont val="Calibri"/>
        <family val="2"/>
      </rPr>
      <t>(A.6.1.2, A.9.2.1 Y A.9.2.3)</t>
    </r>
  </si>
  <si>
    <r>
      <t xml:space="preserve">El equipo SRNI  articula la implementación de la caracterización con las mesas de victimas ubicadas en las entidades territoriales, como evidencia se tiene actas de reuniones, convenios interinstitucionales, oficios o correos electrónicos. </t>
    </r>
    <r>
      <rPr>
        <b/>
        <sz val="11"/>
        <color theme="1"/>
        <rFont val="Calibri"/>
        <family val="2"/>
      </rPr>
      <t>(A.7.2.2)</t>
    </r>
  </si>
  <si>
    <r>
      <t xml:space="preserve">El equipo SRNI socializa y capacita del manejo de herramientas tecnológicas y aplicativo al personal que realizara el levantamiento de información (presencial y no presencial), cada vez que la territorial solicita acompañamiento, como evidencia se tiene actas de reunión, listas de asistencia , oficios o correos electrónicos de la capacitación. </t>
    </r>
    <r>
      <rPr>
        <b/>
        <sz val="11"/>
        <color theme="1"/>
        <rFont val="Calibri"/>
        <family val="2"/>
      </rPr>
      <t>(A.7.2.2)</t>
    </r>
  </si>
  <si>
    <r>
      <t xml:space="preserve">La mesa de servicio, inactiva los usuarios del modulo de caracterización (versión WEB y OFFLINE )de la siguiente forma 1. los usuarios se inactivan de acuerdo a su periodo de vinculación contractual.
2. El primero de enero de cada vigencia se inactivan todos los accesos a Vivanto.
3. Bloqueo automático por no registrar actividad del usuario en un periodo de 30 días calendario.
4. A solicitud de las entidades externas o cliente interno.
En caso de detectar mal uso de la herramienta se inactivará el usuario. Evidencia: Estado inactivo en la herramienta Vivanto.
Con el objetivo de asegurar que las personas que consultan la información de la población victima son funcionarios y servidores públicos que en el marco de sus funciones necesitan acceder a esta información
</t>
    </r>
    <r>
      <rPr>
        <b/>
        <sz val="11"/>
        <color theme="1"/>
        <rFont val="Calibri"/>
        <family val="2"/>
      </rPr>
      <t>(A.6.1.2, A.9.2.1, A.9.2.2, A.9.2.3, A.9.2.4, A.9.2.5 y A.9.2.6)</t>
    </r>
  </si>
  <si>
    <t>Servicio de soporte tecnológico y dotación tecnológica de equipos de cómputo y portátiles (Servicios TI)</t>
  </si>
  <si>
    <t>debido a falla Técnica y /o humana en la atención del soporte, daño o hurto de equipos de cómputo asignados a los colaboradores de la Entidad.</t>
  </si>
  <si>
    <t>TI-STI-036
TI-STI-037
TI-STI-038
TI-STI-039
TI-STI-040
TI-STI-041
TI-STI-042
(Equipos de Cómputo)</t>
  </si>
  <si>
    <r>
      <t xml:space="preserve">El dominio de servicios TI realiza la segregación de tareas en la atención o ejecución del soporte técnico solicitado a través de la mesa de servicios tecnológicos, como evidencia se tiene la segregación de tareas en la herramienta Aranda. </t>
    </r>
    <r>
      <rPr>
        <b/>
        <sz val="11"/>
        <color theme="1"/>
        <rFont val="Calibri"/>
        <family val="2"/>
      </rPr>
      <t>(A 6.1.1)</t>
    </r>
  </si>
  <si>
    <t>a efectividad de sus controles con un % de 5 en probabilidad de materialización del riesgo, no se hace necesario implementar un plan de acción adicional</t>
  </si>
  <si>
    <r>
      <t xml:space="preserve">La instalación de software y /o Sistema operativo la realiza el personal del dominio de Servicios TI, los cuales cuentan con privilegios de administración en los equipos de cómputo. Como evidencia se tiene la asignación limitada de perfil administrador en el servidor de dominio  </t>
    </r>
    <r>
      <rPr>
        <b/>
        <sz val="11"/>
        <color theme="1"/>
        <rFont val="Calibri"/>
        <family val="2"/>
      </rPr>
      <t>(A.12.5.1 - A.12.6.2)</t>
    </r>
  </si>
  <si>
    <r>
      <t xml:space="preserve">La oficina de tecnología se tiene como lineamiento la sincronización de los documentos a ONEDRIVE con la cuenta de dominio, como evidencia se tiene el informe enviado por SGSI reportando el uso de la Herramienta OneDrive en las cuentas del proceso . </t>
    </r>
    <r>
      <rPr>
        <b/>
        <sz val="11"/>
        <color theme="1"/>
        <rFont val="Calibri"/>
        <family val="2"/>
      </rPr>
      <t>(A.12.3.1 - A 17.2.1)</t>
    </r>
  </si>
  <si>
    <r>
      <t xml:space="preserve">El dominio de Servicios TI realiza planes de mantenimientos preventivos anual a los equipos de cómputo, como evidencia se tiene el plan de mantenimiento y una vez finalizada las lecciones aprendidas del mismo. </t>
    </r>
    <r>
      <rPr>
        <b/>
        <sz val="11"/>
        <color rgb="FF000000"/>
        <rFont val="Calibri"/>
        <family val="2"/>
      </rPr>
      <t>(A. 11.2.4)</t>
    </r>
  </si>
  <si>
    <r>
      <t>La Oficina de Tecnología de la información cuenta con único punto de atención (mesa de Servicios) en la cual se atienden las solicitudes de soporte tecnológico, como evidencia el reporte de los casos en Aranda mensual</t>
    </r>
    <r>
      <rPr>
        <b/>
        <sz val="11"/>
        <color rgb="FF000000"/>
        <rFont val="Calibri"/>
        <family val="2"/>
      </rPr>
      <t xml:space="preserve"> (A.16.1.2)</t>
    </r>
  </si>
  <si>
    <t xml:space="preserve">Gestionar los servicios y capacidad tecnológica que soporta la operación n y las necesidades de
la Unidad (Infraestructura)
</t>
  </si>
  <si>
    <t>a causa a la no realización de las copias de respaldo por no implementar la política y/o protocolo para realizar backup de la información, una inadecuada gestión de identidades y control de acceso a los recursos y repositorios de información de la organización o  causado por obsolescencia tecnológica en servidores</t>
  </si>
  <si>
    <t>TI-IFR-001
TI-IFR-002
TI-IFR-003
TI-IFR-004
TI-IFR-005
TI-IFR-006
TI-IFR-007
TI-IFR-008
TI-IFR-009
TI-IFR-010
TI-IFR-011
TI-IFR-012
TI-IFR-013
TI-IFR-014
TI-IFR-015
TI-IFR-016
TI-IFR-017
TI-IFR-018
TI-IFR-019
TI-IFR-020
TI-IFR-021
TI-IFR-022
TI-IFR-023
TI-IFR-024
TI-IFR-025
TI-IFR-026
TI-IFR-027
TI-IFR-028
TI-IFR-029
TI-IFR-030
TI-IFR-031
TI-IFR-032
TI-IFR-033
TI-IFR-034
TI-IFR-035
TI-IFR-036
TI-IFR-037
TI-IFR-038
TI-IFR-039
TI-IFR-040
TI-IFR-041
TI-IFR-042
TI-IFR-043
TI-IFR-044
TI-IFR-045
TI-IFR-046
TI-IFR-047
TI-IFR-048
TI-IFR-049
TI-IFR-050
TI-IFR-051
TI-IFR-052
TI-IFR-053
TI-IFR-054
TI-IFR-055
TI-IFR-056
TI-IFR-057
TI-IFR-058
TI-IFR-059
TI-IFR-060
TI-IFR-061
TI-IFR-062
TI-IFR-063
TI-IFR-064
TI-IFR-065
TI-IFR-066
TI-IFR-067
TI-IFR-068
TI-IFR-069
TI-IFR-070
TI-IFR-071
TI-IFR-072
TI-IFR-073
TI-IFR-074
TI-IFR-075
TI-IFR-076
TI-IFR-077
TI-IFR-078
TI-IFR-079
TI-IFR-080
TI-IFR-081
TI-IFR-082
TI-IFR-083
TI-IFR-100
TI-IFR-101
TI-IFR-104
TI-IFR-105
TI-IFR-106
TI-IFR-107
TI-IFR-108
TI-IFR-109
(servidores Físicos y Virtual)</t>
  </si>
  <si>
    <t>Grupos de Valor, Productos o servicios y prácticas de la Entidad</t>
  </si>
  <si>
    <r>
      <t xml:space="preserve">El dominio de Infraestructura realiza ejecución diaria de Backup y redundancia de los mismos, como evidencia se tiene un informe del portal donde se observa la ejecución de BK y log de ejecución de BK de las bases de datos 
</t>
    </r>
    <r>
      <rPr>
        <b/>
        <sz val="11"/>
        <color theme="1"/>
        <rFont val="Calibri"/>
        <family val="2"/>
      </rPr>
      <t>(A 12.3.1, A.17.2.1)</t>
    </r>
  </si>
  <si>
    <r>
      <t xml:space="preserve">El grupo de infraestructura procederá a realizar pruebas de restauración BK </t>
    </r>
    <r>
      <rPr>
        <b/>
        <sz val="11"/>
        <color theme="1"/>
        <rFont val="Calibri"/>
        <family val="2"/>
      </rPr>
      <t>(A 12.3.1)</t>
    </r>
  </si>
  <si>
    <t>Líder de Infraestructura</t>
  </si>
  <si>
    <r>
      <t xml:space="preserve">El grupo de Infraestructura revisa anualmente o cuando ocurran cambios significativos el procedimiento de acceso a servidores, como evidencia se tiene el procedimiento vigente 
</t>
    </r>
    <r>
      <rPr>
        <b/>
        <sz val="11"/>
        <color rgb="FF000000"/>
        <rFont val="Calibri"/>
        <family val="2"/>
      </rPr>
      <t>(A 12.1.1)</t>
    </r>
  </si>
  <si>
    <r>
      <t>Diariamente el grupo de infraestructura gestiona con el centro de datos la generación de copias de respaldo de servidores de aplicación, base de datos y file servers con una frecuencia diaria y/o mensual según la criticidad de la información. Como evidencia se tienen registros donde se realiza la confirmación de backups.</t>
    </r>
    <r>
      <rPr>
        <b/>
        <sz val="11"/>
        <color rgb="FF000000"/>
        <rFont val="Calibri"/>
        <family val="2"/>
      </rPr>
      <t xml:space="preserve"> (A 12.3.1)</t>
    </r>
  </si>
  <si>
    <t>Gestionar los servicios y capacidad tecnológica que soporta la operación n y las necesidades de la Unidad (Infraestructura)</t>
  </si>
  <si>
    <t>debido a la indisponibilidad   de información</t>
  </si>
  <si>
    <t xml:space="preserve"> por daño de los equipos de comunicaciones</t>
  </si>
  <si>
    <t>TI-IFR-090
TI-IFR-092
TI-IFR-094
TI-IFR-095
TI-IFR-096
TI-IFR-097
TI-IFR-098
TI-IFR-099</t>
  </si>
  <si>
    <r>
      <t xml:space="preserve">El grupo de infraestructura cuenta con disponibilidad de equipos de red para realizar cambios cuando estos presenten daños del equipo afectado, los equipos se cuentan en modalidad de arriendo como evidencia se cuenta correo de solicitud de cambio al proveedor </t>
    </r>
    <r>
      <rPr>
        <b/>
        <sz val="11"/>
        <color theme="1"/>
        <rFont val="Calibri"/>
        <family val="2"/>
      </rPr>
      <t>(A.17.2.1 - A 13.1.1)</t>
    </r>
  </si>
  <si>
    <t>Se cuenta con un esquema de modalidad de servicio de arrendamiento de los equipos de red, el cual es remplazado en caso de daño</t>
  </si>
  <si>
    <r>
      <t xml:space="preserve">El grupo de infraestructura realiza copias de seguridad de los equipos de red cada vez que presente cambio de configuración en estos, como evidencia se cuenta con repositorio de las copias de seguridad  </t>
    </r>
    <r>
      <rPr>
        <b/>
        <sz val="11"/>
        <color theme="1"/>
        <rFont val="Calibri"/>
        <family val="2"/>
      </rPr>
      <t>(A.17.2.1 - A 13.1.1)</t>
    </r>
  </si>
  <si>
    <t>Gestionar los servicios y capacidad tecnológica que soporta la operación y las necesidades de la Unidad (Sistemas de Información)</t>
  </si>
  <si>
    <t>por divulgación o alteración no autorizada de información</t>
  </si>
  <si>
    <t xml:space="preserve"> debido a la ausencia de políticas y controles a nivel de dominio y sistemas de información</t>
  </si>
  <si>
    <t>TI-STI-036
TI-STI-037
TI-STI-038
TI-STI-039
TI-STI-040
TI-STI-041
TI-STI-042 Sistemas de información TI-SIF-001
TI-SIF-002
TI-SIF-003
TI-SIF-004
TI-SIF-005
TI-SIF-006
TI-SIF-007
TI-SIF-008
TI-SIF-009
TI-SIF-010
TI-SIF-011
TI-SIF-012
TI-SIF-013
TI-SIF-014
TI-SIF-015
TI-SIF-016
TI-SIF-017
TI-SIF-018
TI-SIF-019
TI-SIF-020
TI-SIF-021
TI-SIF-022
TI-SIF-023
TI-SIF-024
TI-SIF-025
TI-SIF-026
TI-SIF-027
TI-SIF-028
TI-SIF-029
TI-SIF-030
TI-SIF-031
TI-SIF-032
TI-SIF-033
TI-SID-002</t>
  </si>
  <si>
    <r>
      <t xml:space="preserve">Los lideres de los procesos solicitan por requerimiento la creación o inactivación de usuarios por la mesa de servicios de la Oficina de tecnologías de la información una vez se ingrese, retire o cambie de perfil un usuario (Funcionario, contratista o operador), como evidencia se tiene la solicitud en la  herramienta defender ATP. 
</t>
    </r>
    <r>
      <rPr>
        <b/>
        <sz val="11"/>
        <color theme="1"/>
        <rFont val="Calibri"/>
        <family val="2"/>
      </rPr>
      <t>(A 9.2.1 - A.9.2.2 - A 9.2.3)</t>
    </r>
  </si>
  <si>
    <t>Implementar controles de inactivación de usuarios en los administradores de los diferentes sistemas de información</t>
  </si>
  <si>
    <t xml:space="preserve">Líder de Sistema de Información </t>
  </si>
  <si>
    <r>
      <t xml:space="preserve">Infraestructura una vez reciba la solicitud de inactivación de buzones de correo será replicada a los administradores de los sistemas de información por medio de correo electrónico, como evidencia se tiene el correo enviado a los administradores del sistema.
</t>
    </r>
    <r>
      <rPr>
        <b/>
        <sz val="11"/>
        <color rgb="FF000000"/>
        <rFont val="Calibri"/>
        <family val="2"/>
      </rPr>
      <t>(A 9.2.1)</t>
    </r>
  </si>
  <si>
    <r>
      <t xml:space="preserve">El dominio de Servicios TI configura que las maquinas se encuentren en el dominio de la Unidad una vez sea entregada en operación el equipos al usuario (funcionario, contratista o operador), como evidencia se tiene el registro del equipo en el dominio 
</t>
    </r>
    <r>
      <rPr>
        <b/>
        <sz val="11"/>
        <color theme="1"/>
        <rFont val="Calibri"/>
        <family val="2"/>
      </rPr>
      <t>(A.13.1.2 A.13.1.3)</t>
    </r>
  </si>
  <si>
    <r>
      <t xml:space="preserve">El dominio de infraestructura realiza una configuración estándar de usuario (no administrador) a todas las cuentas que entregan al usuario final, en caso de necesitar un perfil administrador el usuario realiza solicitud Aprobación Permiso Amin al grupo de seguridad, como evidencia se tiene el correo de aprobación o negación del requerimiento de la solicitud según criterios de aprobación. 
</t>
    </r>
    <r>
      <rPr>
        <b/>
        <sz val="11"/>
        <color theme="1"/>
        <rFont val="Calibri"/>
        <family val="2"/>
      </rPr>
      <t xml:space="preserve">(A.9.2.2 - A.9.4.2) </t>
    </r>
  </si>
  <si>
    <r>
      <t xml:space="preserve">Cada vez que se realice cambio en la política de contraseñas el Grupo de seguridad solicita al dominio de infraestructura aplicar política y complejidad de contraseñas desde el directorio activo, como evidencia se tiene el correo de respuesta por parte del grupo de infraestructura </t>
    </r>
    <r>
      <rPr>
        <b/>
        <sz val="11"/>
        <color theme="1"/>
        <rFont val="Calibri"/>
        <family val="2"/>
      </rPr>
      <t>(A.9.4.3)</t>
    </r>
  </si>
  <si>
    <t>Gestionar los servicios y capacidad tecnológica que soporta la operación y las necesidades de la Unidad (Financiero y contractual)</t>
  </si>
  <si>
    <t>por afectación en la continuidad de la prestación del servicio por parte de proveedores y terceros</t>
  </si>
  <si>
    <t xml:space="preserve">debido a la afectación en la continuidad de la prestación del servicio por parte de proveedores y terceros de acuerdo a las Variaciones en las Directrices de los actores involucrados (procesos de apoyo) en el proceso de contratación y retraso en los tiempos de trámite.
"
</t>
  </si>
  <si>
    <t xml:space="preserve">"GC-PGC-004
GC-PGC-005
GC-PGC-006
GC-PGC-007
GC-PGC-008
GC-PGC-009
GC-PGC-010
Contratos Correspondientes a la OTI"
</t>
  </si>
  <si>
    <r>
      <t xml:space="preserve">Gestión Financiera y contractual de la OTI se acoge a las directrices y procedimientos definidas por los actores involucrados (Procesos de apoyo), como evidencia se cuenta con las directrices y procedimientos establecidos en el momento de la contratación. </t>
    </r>
    <r>
      <rPr>
        <b/>
        <sz val="11"/>
        <color theme="1"/>
        <rFont val="Calibri"/>
        <family val="2"/>
      </rPr>
      <t>(A.15.1.1 A.15.1.2)</t>
    </r>
  </si>
  <si>
    <t xml:space="preserve"> provocado por la ausencia o falla en la ejecución  del control de cambios o por nuevos desarrollos y/o actualizaciones del software a cargo del proceso de Gestión información</t>
  </si>
  <si>
    <t xml:space="preserve"> Sistemas de información TI-SIF-001
TI-SIF-002
TI-SIF-003
TI-SIF-004
TI-SIF-005
TI-SIF-006
TI-SIF-007
TI-SIF-008
TI-SIF-009
TI-SIF-010
TI-SIF-011
TI-SIF-012
TI-SIF-013
TI-SIF-014
TI-SIF-015
TI-SIF-016
TI-SIF-017
TI-SIF-018
TI-SIF-019
TI-SIF-020
TI-SIF-021
TI-SIF-022
TI-SIF-023
TI-SIF-024
TI-SIF-025
TI-SIF-026
TI-SIF-027
TI-SIF-028
TI-SIF-029
TI-SIF-030
TI-SIF-031
TI-SIF-032
TI-SIF-033
TI-SID-002</t>
  </si>
  <si>
    <r>
      <t xml:space="preserve">El grupo de Sistemas de información aseguran las fuentes por Azure devops cada vez que sea aceptado y probado un cambio en los sistemas de información, como evidencia se tiene repositorio en Azure Devops </t>
    </r>
    <r>
      <rPr>
        <b/>
        <sz val="11"/>
        <color rgb="FF000000"/>
        <rFont val="Calibri"/>
        <family val="2"/>
      </rPr>
      <t>(A.17.2.1)</t>
    </r>
  </si>
  <si>
    <t>Se diseña e implementa procedimiento formal de control de cambios el cual debe hacer cumplir para asegurar la integridad del sistema de información desde las primeras etapas de diseño hasta el  mantenimiento del mismo.</t>
  </si>
  <si>
    <r>
      <t xml:space="preserve">El grupo de Sistemas de información aseguran la documentación sobre los códigos fuentes una vez modificados, como evidencia se tiene repositorio de fuentes en Devops  
</t>
    </r>
    <r>
      <rPr>
        <b/>
        <sz val="11"/>
        <color rgb="FF000000"/>
        <rFont val="Calibri"/>
        <family val="2"/>
      </rPr>
      <t>(A 9.4.5 - A 14.2.1)</t>
    </r>
  </si>
  <si>
    <r>
      <t xml:space="preserve">El grupo de Sistemas de información asigna roles específicos para el acceso a repositorios los cuales son parametrizados en los sistemas de información, como evidencia se tiene repositorio en los sistemas de información  </t>
    </r>
    <r>
      <rPr>
        <b/>
        <sz val="11"/>
        <color rgb="FF000000"/>
        <rFont val="Calibri"/>
        <family val="2"/>
      </rPr>
      <t>(A 9.2.3 - A 9.2.2)</t>
    </r>
  </si>
  <si>
    <r>
      <t xml:space="preserve">El dominio de Sistemas de información aplica anualmente la lista de chequeo de Seguridad de la información a cada uno de los sistemas de información a cargo, como evidencia se tiene la lista de chequeo de Seguridad de la información </t>
    </r>
    <r>
      <rPr>
        <b/>
        <sz val="11"/>
        <color rgb="FF000000"/>
        <rFont val="Calibri"/>
        <family val="2"/>
      </rPr>
      <t>(A.14.2.8)</t>
    </r>
  </si>
  <si>
    <t xml:space="preserve">debido a la ausencia en la validación de los criterios de aceptación en el software a nuevas funcionalidades y/o actualizaciones del Sistemas de Información.
</t>
  </si>
  <si>
    <r>
      <t xml:space="preserve">El dominio de Sistemas de información ejecuta el Procedimiento desarrollo sistemas de información en cada uno de los requerimientos realizados, Como de evidencia se tiene la lista de verificación de Seguridad de la Información del Sistema de Información </t>
    </r>
    <r>
      <rPr>
        <b/>
        <sz val="11"/>
        <color rgb="FF000000"/>
        <rFont val="Calibri"/>
        <family val="2"/>
      </rPr>
      <t>(A.14.2.2)</t>
    </r>
  </si>
  <si>
    <r>
      <t>El dominio de Sistemas de información atiende cada uno de los requerimientos de acuerdo con el Formato De Especificación De Requerimientos De Software V1 y Formato de Implementación de Software V2 diligenciado por el proceso solicitante,  como evidencia se tiene los formatos diligenciados para cada uno de los desarrollo o modificaciones a los Sistemas de información</t>
    </r>
    <r>
      <rPr>
        <b/>
        <sz val="11"/>
        <color rgb="FF000000"/>
        <rFont val="Calibri"/>
        <family val="2"/>
      </rPr>
      <t xml:space="preserve"> (A.14.2.5)</t>
    </r>
  </si>
  <si>
    <t>Tareas diarias de la operación del proceso Gestión de la información</t>
  </si>
  <si>
    <t xml:space="preserve"> por impacto a la continuidad del servicio prestado por proveedor de plataformas tecnologías</t>
  </si>
  <si>
    <t xml:space="preserve">
TI-AEG-001
TI-AEG-002
TI-AEG-003
TI-AEG-004
TI-AEG-005
TI-AEG-006
TI-AEG-007
TI-AEG-008
TI-AEG-009
TI-AEG-010
TI-AEG-011
TI-AEG-012
TI-AEG-013
TI-AEG-014
TI-AEG-015
TI-AEG-016
TI-AEG-017
TI-AEG-018
TI-AEG-019
TI-GGF-005
TI-GGF-006
TI-GGF-007
TI-DDI-002
TI-DDI-003
TI-GQC-003
TI-GQC-004
TI-GQC-006
TI-GQC-012
TI-GQC-015
TI-SEG-001
TI-SEG-002
TI-SEG-003
TI-SEG-004
TI-SEG-005
TI-SEG-006
TI-SEG-007
TI-SEG-008
TI-SEG-009
TI-SEG-010
TI-SEG-011
TI-SEG-012
TI-UYA-001
TI-UYA-002
TI-UYA-003
TI-SIF-034
TI-SID-002
TI-SID-003
TI-SID-005
TI-STI-001
TI-STI-002
TI-STI-003
TI-STI-004
TI-STI-005
TI-STI-006
TI-SIF-016
TI-IFR-001
TI-IFR-002
TI-IFR-003
TI-IFR-004
TI-IFR-005
TI-IFR-006
TI-IFR-007
TI-IFR-008
TI-IFR-009
TI-IFR-010
TI-IFR-011
TI-IFR-012
TI-IFR-013
TI-IFR-014
TI-IFR-015
TI-IFR-016
TI-IFR-017
TI-IFR-018
TI-IFR-019
TI-IFR-020
TI-IFR-021
TI-IFR-022
TI-IFR-023
TI-IFR-024
TI-IFR-025
TI-IFR-026
TI-IFR-027
TI-IFR-028
TI-IFR-029
TI-IFR-030
TI-IFR-031
TI-IFR-032
TI-IFR-033
TI-IFR-034
TI-IFR-035
TI-IFR-036
TI-IFR-037
TI-IFR-038
TI-IFR-039
TI-IFR-040
TI-IFR-041
TI-IFR-042
TI-IFR-043
TI-IFR-044
TI-IFR-045
TI-IFR-046
TI-IFR-047
TI-IFR-048
TI-IFR-049
TI-IFR-050
TI-IFR-051
TI-IFR-052
TI-IFR-053
TI-IFR-054
TI-IFR-055
TI-IFR-056
TI-IFR-057
TI-IFR-058
TI-IFR-059
TI-IFR-060
TI-IFR-061
TI-IFR-062
TI-IFR-063
TI-IFR-064
TI-IFR-065
TI-IFR-066
TI-IFR-067
TI-IFR-068
TI-IFR-069
TI-IFR-070
TI-IFR-071
TI-IFR-072
TI-IFR-073
TI-IFR-074
TI-IFR-075
TI-IFR-076
TI-IFR-077
TI-IFR-078
TI-IFR-079
TI-IFR-080
TI-IFR-081
TI-IFR-082
TI-IFR-083
RN-CAR-003
TI-SIF-002</t>
  </si>
  <si>
    <r>
      <t xml:space="preserve">El proveedor asegura altos niveles de disponibilidad del 99.99%, ya que cuenta con practicas de seguridad adecuadas a los largo de la cadena de suministro, como evidencia se tiene el resumen de SLA para los servicios de Azure  </t>
    </r>
    <r>
      <rPr>
        <b/>
        <sz val="11"/>
        <color theme="1"/>
        <rFont val="Calibri"/>
        <family val="2"/>
      </rPr>
      <t>(A 15.1.3 - A  15.2.2)</t>
    </r>
  </si>
  <si>
    <t>El control existente es robusto y confiable, no amerita plan de acción adicional</t>
  </si>
  <si>
    <t>Alistar y disponer las fuentes y bases de datos de información de la población víctima de acuerdo con la necesidad, en las herramientas, aplicativos y visores utilizados por la SRNI</t>
  </si>
  <si>
    <t>por la indisponibilidad de fuentes, bases de datos de información y/o sistemas de información de la población víctima de acuerdo con la necesidad, en las herramientas, aplicativos y visores utilizados por la SRNI</t>
  </si>
  <si>
    <t>debido a que las entidades limitan el intercambio de información bajo argumentos politicos legales o voluntades personales, la falta de infraestructura tecnológica adecuada y disponible, el incumplimiento por parte de las entidades externas receptoras de la información, de los acuerdos y/o convenios de intercambio de información firmados con la Unidad, o porque la información de los sistemas de información internos tienen deficiencias en la calidad de los datos que se generan y que se utiliza como insumo para la gestión</t>
  </si>
  <si>
    <t>RN-INS-003, RN-AID-006, RN-AID-007, RN-AID-008, RN-AID-009,RN-ALI-003,RN-ALI-004, RN-ALI-005, RN-ALI-006, RN-ALI-012, RN-ALI-013, RN-ALI-015, RN-ARH-001, RN-ARH-002</t>
  </si>
  <si>
    <r>
      <t xml:space="preserve">El procedimiento de Articulación interinstitucional y dinamización de la información AIDI, realiza por demanda la oficialización del acuerdo de intercambio de información, generando  un anexo técnico  al anterior documento donde se encuentran las reglas que rigen el intercambio, acompañado del diccionario de datos, que es el insumo para el entendimiento de la fuente, para las entidades que no aplican documento técnico esta información queda en un oficio, correo electrónico o acta. De igual manera se realiza un seguimiento a lo estipulado en el documento técnico a través del oficio, correos electrónicos o actas de reunión. Evidencia: Anexo técnico, oficio, correo electrónico o acta. En caso de que la solicitud no tenga acuerdo o este incompleta, no se realizara el cargue de información a los sistemas de la SRNI. </t>
    </r>
    <r>
      <rPr>
        <b/>
        <sz val="11"/>
        <color theme="1"/>
        <rFont val="Calibri"/>
        <family val="2"/>
      </rPr>
      <t>(A 13.2.2)</t>
    </r>
  </si>
  <si>
    <t xml:space="preserve">En casos de materializarse el riesgo se solicita a OTI realizar la revisión respectiva en terminos de infraestructura y comunicación, cuando la indisponibilidad se genera por causa de fallos en la aplicación se genera revisión del fuente y corrección del mismo si se requiere por parte de la SRNI </t>
  </si>
  <si>
    <r>
      <t xml:space="preserve">La Subdirección Red Nacional de Información-SRNI, cada vez que se requiera, solicita a través de correo electrónico o acta de reunión a la Oficina de Tecnologías de Información o al personal encargado de la actividad la ampliación del recurso tecnológico, con el fin de soportar las nuevas necesidades en el intercambio de información. En caso de no recibir respuesta por parte del personal encargado se programa reunión con los jefes de las áreas técnicas para definir los alcances y motivos de la demora en la respuesta. Evidencia: Correo electrónico o Acta de reunión. </t>
    </r>
    <r>
      <rPr>
        <b/>
        <sz val="11"/>
        <color theme="1"/>
        <rFont val="Calibri"/>
        <family val="2"/>
      </rPr>
      <t>(A 13.2.2.)</t>
    </r>
  </si>
  <si>
    <r>
      <t xml:space="preserve">El Procedimiento de Articulación interinstitucional y dinamización de la información-AIDI, cada vez que se realiza el corte de las fuentes verifica el cumplimiento de lo establecido en los acuerdos y/o convenios entre la Unidad y las Entidades Nacionales, a través de los cortes dispuestos en la herramienta Vivanto contra lo establecido en los acuerdos de intercambio, con el objetivo de garantizar información actualizada que dé cuenta de los beneficios entregados a la población víctima. En caso de incumplimiento, se notifica a la entidad respectiva. Como evidencia de lo anterior se encuentra el envío del correo electrónico, acta u oficio. </t>
    </r>
    <r>
      <rPr>
        <b/>
        <sz val="11"/>
        <color theme="1"/>
        <rFont val="Calibri"/>
        <family val="2"/>
      </rPr>
      <t>(A 13.2.2.)</t>
    </r>
  </si>
  <si>
    <r>
      <t xml:space="preserve">El profesional de Gestión de la Información (AIDI), cada vez que reciba una fuente realiza una validación de la misma en particular para las mediciones de Subsistencia Mínima, Superación de Situación de Vulnerabilidad e Indicadores de Goce Efectivo de Derechos, de acuerdo a las variables mínimas requeridas con el fin de validar la consistencia de variables a intercambiar con la entidad o área misional que se tiene el intercambio. En caso de inconsistencias se devuelve la fuente solicitando aclaraciones.  el soporte de este control es la aprobación del metadato en el inventario de fuentes. Correo electrónico o el cargue en Vivanto 
</t>
    </r>
    <r>
      <rPr>
        <b/>
        <sz val="11"/>
        <color theme="1"/>
        <rFont val="Calibri"/>
        <family val="2"/>
      </rPr>
      <t>(A 13.2.2.)</t>
    </r>
  </si>
  <si>
    <t>Gestión Talento Humano</t>
  </si>
  <si>
    <t>Asegurar el cumplimiento del plan anual de trabajo así como los requisitos legales y otros aplicables, relacionados al Sistema de Gestión de Seguridad y Salud en el Trabajo SG-SST.</t>
  </si>
  <si>
    <t>Implementar el Sistema de Seguridad y Salud en el Trabajo</t>
  </si>
  <si>
    <t>ante las partes interesadas por sanciones y multas de entes de control en contra de la unidad,</t>
  </si>
  <si>
    <t>debido al incumplimiento legal a un requisito aplicable a Seguridad y Salud en el Trabajo a Nivel Nacional o de otra índole.</t>
  </si>
  <si>
    <t>Seguridad, Salud en el Trabajo</t>
  </si>
  <si>
    <t>El Equipo de Seguridad y Salud en el Trabajo hace la gestión con la ARL y el corredor de seguros una vez al inicio del año, solicitando apoyo especializado para realizar e implementar las actividades de SST, cuando este proceso presente demoras el líder de Seguridad y Salud en el trabajo desarrolla planes de trabajo con ARL y el corredor de seguros para priorizar actividades de SST al inicio del año, Evidencia: profesionales de apoyo contratados por la ARL y Corredor de seguros.</t>
  </si>
  <si>
    <t>Se definen Planes de Acción con el fin de evitar la materialización del riesgo.</t>
  </si>
  <si>
    <t>Desarrollar planes de trabajo con la ARL y el corredor de seguros para priorizar actividades y requerimientos de alto impacto para el sistema</t>
  </si>
  <si>
    <t>Coordinador Talento Humano</t>
  </si>
  <si>
    <t>El Equipo de Seguridad y Salud en el Trabajo con el apoyo del COPASST y las brigadas de emergencia, realiza inspecciones programadas de SST de acuerdo al cronograma de inspecciones en todas las sedes de la Unidad, se realiza el registro en la matriz de acciones preventivas y correctivas (seguimiento y cierre), finalmente se hace informe y se envía a las dependencias, esto tiene como objetivo que cada una de las dependencias responsables gestionen el mantenimiento, mejoras y cambios que se solicitan, para  comprobar desviaciones en el control se lleva seguimiento y retroalimentación de las territoriales sobre si las mejoras han sido realizadas o no. Evidencia: formato de inspecciones planeadas, matriz de acciones preventivas y correctivas diligenciada.</t>
  </si>
  <si>
    <t>El Equipo de Seguridad y Salud en el Trabajo realiza convocatoria al inicio del año a los funcionarios de áreas remotas para que realicen las capacitaciones ofertadas por Seguridad y Salud en el Trabajo, con el objetivo de poder gestionar los riesgos en esos lugares a través de esa formación. cuando no se presentan postulados, el equipo de SST realiza esta gestión en las visitas a territorio cuando hace sus inspecciones de seguridad. Evidencia: SUMA de convocatoria y correos electrónicos, informe de visitas a Direcciones territoriales.</t>
  </si>
  <si>
    <t>Generar estrategia de cumplimiento de las actividades de SST por cada líder de proceso,  con el apoyo técnico del equipo de SST, la estrategia busca diseñar actividades de SST que deben hacer en cada proceso mensualmente, permitiendo hacer seguimiento y evaluación al cumplimiento.</t>
  </si>
  <si>
    <t>El Equipo de Seguridad y Salud en el Trabajo hace divulgación de todas las actividades de SST a través del SUMA y correos electrónicos de manera continua, con el objetivo de llegar a todos los puntos de la Unidad, como contingencia ante la imposibilidad de llegar a todas las personas, se busca apoyo por medio de  COPASST y las brigadas de emergencia de manera constante quienes en territorio ayudan a divulgar las actividades de SST.</t>
  </si>
  <si>
    <t>El equipo de Seguridad y Salud en el Trabajo realiza la planeación de sus actividades anualmente,  con el objetivo de cumplir con todas las actividades programadas, se estableció una estrategia de implementación virtual, en dado caso que durante este año exista la posibilidad de regresar a las instalaciones de la Unidad se ha diseñado el protocolo de bioseguridad de la Unidad y  el equipo de SST velará por el correcto cumplimiento,  suministrando las recomendaciones para el correcto cumplimiento de los protocolos de bioseguridad. Evidencia; protocolo de bioseguridad de la Unidad Publicado.</t>
  </si>
  <si>
    <t>Incluir en la Planeación estratégica del Grupo de Talento Humano para las actividades del año 2021, las mesas de articulación del equipo de Talento Humano, estas mesas se realizaran de manera mensual con los líderes de cada uno de los equipos ( SST, Bienestar, capacitación, Cuidado emocional)</t>
  </si>
  <si>
    <t>El Grupo de Talento Humano realiza la Planeación estratégica de manera conjunta con cada uno de los lideres de los equipos internos de Talento Humano, se articulan y programan las actividades propendiendo que no se crucen y que se ejecuten utilizando la menor cantidad de recursos.</t>
  </si>
  <si>
    <t>Planear, organizar, ejecutar, controlar y evaluar las acciones relacionadas con la administración y el desarrollo del Talento Humano al servicio de la Unidad, en pro del mejoramiento continuo, la satisfacción del personal y el desarrollo institucional, que permita contar con servidores idóneos competentes, en un ambiente cálido de trabajo, para atender la misión y objetivos de la Entidad.</t>
  </si>
  <si>
    <t>por la afectación de la integridad de las funcionarios, contratistas, operadores y visitantes de la Unidad,</t>
  </si>
  <si>
    <t>por la ocurrencia de accidentes de trabajo y enfermedades laborales.</t>
  </si>
  <si>
    <t>Actualizar los Planes de emergencia de todas la sedes de la Unidad.</t>
  </si>
  <si>
    <t>El Equipo de Seguridad y Salud en el Trabajo gestiona y articula con el COPASST Y las brigadas de emergencia de manera continua a través de reuniones constantes con todos los equipos, en estas reuniones se tocan los temas de Promoción y Prevención de todas las sedes, como medida para fortalecer las reuniones y evitar desviaciones del control se involucran en las reuniones de COPASST a los Directores territoriales o su suplente quienes deben participan como representantes de la Unidad ante el COPASST, esto da más fuerza y presencia a las actividades de SST. Evidencia: Actas y listados de asistencia de las reuniones de Brigadas y COPASST así como los compromisos resultantes de las reuniones.</t>
  </si>
  <si>
    <t>Realizar actividades en articulación con la ARL  y el corredor de seguros de manera permanente sobre promoción de la salud y prevención de los riesgos a nivel nacional y territorial</t>
  </si>
  <si>
    <t>El Equipo de Seguridad y Salud en el Trabajo realiza campañas y divulgaciones de lecciones aprendidas de acuerdo a la periodicidad de la accidentalidad, enfocadas en temas de prevención de accidentes laborales, con el objetivo de que todos los colaboradores conozcan los riesgos de su labor y sepan cómo actuar ante la presencia de ellos, como una medida de refuerzo y de prevenir aún más la desviación de control, el COMR envía información de funcionarios que van a comisión al Equipo de SST, con esta información el equipo de SST articulado con el COMR da a cada funcionario o contratista las recomendaciones básicas para evitar accidentes. Evidencia: Campaña de prevención de accidentes laborales publicada en SUMA.</t>
  </si>
  <si>
    <t>Realizar actividades para la eliminación de los peligros y la reducción de los riesgos.</t>
  </si>
  <si>
    <t>Identificar los riesgos, aplicar e implementar el plan de respuesta a los riesgos, identificar los aspectos e impactos ambientales y los peligros y riesgos de seguridad y salud en el trabajo.</t>
  </si>
  <si>
    <t>por demandas de nuestras partes interesadas en contra de la unidad, ocasionadas por la materialización de sintomatologías en riesgos de salud publica (cardiovascular, psicosocial, visual, biomecánico o DME, biológico (epidemias o pandemias),</t>
  </si>
  <si>
    <t>debido a no la identificación e implementación de planes de programas de vigilancia epidemiológica.</t>
  </si>
  <si>
    <t>El Equipo de Seguridad y Salud en el Trabajo gestiona el conocimiento de las condiciones de salud de los funcionarios cuando son vinculados a la Unidad o a solicitud, por medio de la realización de las evaluaciones medicas ocupacionales, esto con la finalidad de conocer enfermedades preexistentes antes de la vinculación, si el funcionario ya se encuentra vinculado, el Equipo de SST hace seguimiento semestral a las condiciones de salud de los funcionarios. Evidencia: Evaluaciones medicas realizadas.</t>
  </si>
  <si>
    <t>Ejecutar las actividades de prevención definidas en los programas de vigilancia epidemiológica de mayor incidencia en la entidad</t>
  </si>
  <si>
    <t>El Equipo de Seguridad y Salud en el trabajo en conjunto con la ARL ha diseñado una estrategia interdisciplinaria para la prevención en la sintomatología y el seguimiento de los casos identificados con el objetivo de optimizar el recurso de fisioterapia junto con la atención psicosocial de los servidores sintomáticos para la intervención de los riesgos,  como estrategia para la ejecución se apoya del uso de plataformas de conexión virtual (teams, zoom) para hacer acompañamiento a zonas de difícil acceso, esta acción será utilizada constantemente aun si el trabajo vuelve a la normalidad. Evidencia: actas y listados de asistencia de talleres.</t>
  </si>
  <si>
    <t>Actualizar protocolo de bioseguridad según nuevos lineamientos nacionales y locales</t>
  </si>
  <si>
    <t>por la ocurrencia de  desastres (terremotos, sismos, vendavales, inundaciones, incendios).</t>
  </si>
  <si>
    <t>El Equipo de Seguridad y Salud en el Trabajo cuenta y actualiza los planes de emergencia de todas las sedes, puntos de atención y centros regionales, la actualización se realiza cada vez que cambian condiciones de las sedes, con el objetivo que las personas conozcan su entorno y los peligros, para fortalecer el control y reducir el impacto el equipo de SST realiza socialización de los planes de emergencia así como simulacros de emergencia en todas las sedes. Evidencia: Simulacros realizados, planes de emergencia actualizados.</t>
  </si>
  <si>
    <t>Por el nivel de severidad residual, se definen Planes de Acción con el fin de evitar la materialización del riesgo.</t>
  </si>
  <si>
    <t>Realizar seguimiento trimestral al cumplimiento de la ejecución de los planes de contingencia</t>
  </si>
  <si>
    <t>Realizar capacitación y actualización trimestralmente a brigadistas y realizar convocatoria o actualizar inscripción de brigadistas antiguos y nuevos que apoyan actividades de SST.</t>
  </si>
  <si>
    <t>El Grupo de Talento Humano aprovecha de la mejor manera el presupuesto asignado, estableciendo como prioridad la promoción y prevención, lo realizar anualmente o a solicitud por deterioro o uso con la dotación de las instalaciones con los equipos necesarios para la atención de emergencias, teniendo en cuenta que se pueda materializar el riesgo, se dota también a la brigada de emergencia con los elementos necesarios, se les da capacitación constante en sitio o virtual y se realizan pistas de entrenamiento para reforzar sus conocimientos. Evidencia: Sedes dotadas con equipos de emergencia, actas y listados de asistencia capacitaciones brigada.</t>
  </si>
  <si>
    <t>realizar cursos de capacitación de SST( curso de 50 horas) y curso de inducción y reinducción de SST para  todos los funcionarios, contratistas y operadores</t>
  </si>
  <si>
    <t>líder SST</t>
  </si>
  <si>
    <t>Diseñar e implementar planes de contingencia relacionados específicamente con los peligros identificados en la matrices de identificación de peligros.</t>
  </si>
  <si>
    <t>Realizar la vinculación de servidores públicos </t>
  </si>
  <si>
    <t xml:space="preserve">por investigaciones del proceso de control interno disciplinario o sanciones de entes de control a la unidad, ocasionados por incumplimiento de los requisitos legales en la vinculación del personal, </t>
  </si>
  <si>
    <t>debido a recibir documentación de manera incompleta y por fuera de los tiempos de entrega para realizar la vinculación.</t>
  </si>
  <si>
    <t>El funcionario a cargo de las vinculaciones de personal verifica una vez haya una solicitud de provisión de cargo,  que los soportes de la hoja de vida aportada cumplan los requisitos exigidos, para lo cual valida la información contenida en las certificaciones académicas, laborales contra el manual de funciones y los demás documentos exigidos contra los requisitos legales. En caso de observar incumplimientos informará al coordinador de Talento Humano para que por su conducto el Director General decida si existe oportunidad de subsanar o rechaza la hoja de vida. Evidencia: Formatos "Análisis de requisitos mínimos".</t>
  </si>
  <si>
    <t>Implementar e iniciar ejecución de la administración de planta en el modulo diseñado para este fin en la herramienta cactus, aplicando las variables del bloqueo del aspirante cuando se presente el caso que no cumpla con los requisitos establecidos y no se adjunte la documentación requerida.</t>
  </si>
  <si>
    <t>El Grupo de Talento Humano ha desarrollado y esta en proceso de implementación de la Herramienta Kactus y su modulo Administración de planta, esta herramienta permite un mejor control de los ingresos y  la verificación de requisitos  Evidencia: manuales de operación herramienta kactus, herramienta en funcionamiento.</t>
  </si>
  <si>
    <t>Realizar la actualización, implementación y socialización del formato de listado de requisitos para la vinculación.</t>
  </si>
  <si>
    <t>El funcionario a cargo de las vinculaciones de personal hace verificación de la información y documentación a todos los postulados de manera oportuna todos los meses, esto con la finalidad de contrastar con la información registradas en SIGEP sobre los soportes, si el funcionario no cumple con la verificación de la documentación se solicita al postulado la Revisión y actualización de la documentación. evidencia: reporte de revisión y actualización del aplicativo SIGEP.</t>
  </si>
  <si>
    <t>Realizar la  actualización y socialización del procedimiento de administración del talento humano incluyendo las variables de los programas de reclutamiento y selección.</t>
  </si>
  <si>
    <t>El Grupo de Talento Humano cuenta con una base de datos en formato Excel, que permite llevar control de los ingresos, en esta base se encuentra toda la información básica del funcionario, cuando se realiza el proceso de alimentación de la base, el funcionario a cargo de las vinculación, revisa la documentación del funcionario y la contrasta con la información que va cargando en la base de datos, en dado caso que el funcionario no cumple con la verificación de la documentación se solicita al postulado la Revisión y actualización de la documentación .Evidencia: Base de datos de funcionarios de la Unidad para las Victimas actualizada mes a mes.</t>
  </si>
  <si>
    <t>Administrar la nómina, seguridad social y prestaciones de los funcionarios </t>
  </si>
  <si>
    <t>ante los funcionarios de la Unidad, por la liquidación y cargue de la nómina con errores,</t>
  </si>
  <si>
    <t>por cargar información  errónea en la actualización de la herramienta y/o no informar de los cambios realizados a nomina.</t>
  </si>
  <si>
    <t>La OTI y el proveedor han realizado capacitación constante dos veces por mes sobre la herramienta kactus atendiendo los requerimiento que se presenten en su funcionamiento, y se realizan casos de practica para apropiación en los conceptos propios de la herramienta, adicionalmente se cuenta con manuales de operación de la herramienta entregados por el proveedor, esto con la finalidad de que los funcionarios se apropien del conocimiento sobre la herramienta, cuando se presentan errores o dudas con el funcionamiento de la herramienta el proveedor realiza acompañamiento técnico en el manejo de la herramienta. Evidencia: actas de reuniones y capacitaciones, listados de asistencia, manuales de operación.</t>
  </si>
  <si>
    <t>Realizar correo tipo para informar de todos los cambios en la planta de personal de manera mensual al equipo de nomina</t>
  </si>
  <si>
    <t>1/02/202</t>
  </si>
  <si>
    <t>Los funcionarios de nómina del Grupo de Gestión de Talento Humano al inicio del año envían el cronograma de nómina a todos los funcionarios, en él se dan los tiempos de entrega de las novedades y al momento de la recepción se recibe la novedad, pero se deja la salvedad y aclaración que esta gestión se realizará para el siguiente mes con el fin de respetar los tiempos. Evidencia: cronograma de nómina publicado y correo enviado a los funcionarios.</t>
  </si>
  <si>
    <t>Se realiza cruce en base de Excel para identificar los cambios en los cargos con respecto al mes anterior, si se encuentran diferencias, se solicita aclaración de la información.</t>
  </si>
  <si>
    <t>La herramienta tecnológica del Grupo de gestión de Talento Humano realiza la validación automática de manera permanente con respecto a la parametrización inicial realizada por los funcionarios de nómina, en esta parametrización se incluyen los valores y datos permitidos para la operación de la nómina, esta opción busca contrastar la información que se está cargando en la herramienta de manera diaria con la finalidad que  no se presenten errores al momento de generar la nómina; cuando el funcionario de nómina identifica un error, debe identificar desde la parametrización la causa del error.. Evidencia: Modulo de Nomina de la Herramienta Kactus.</t>
  </si>
  <si>
    <t>Ejecutar los Planes y programas de desarrollo del talento humano </t>
  </si>
  <si>
    <t>ante los funcionarios de la Unidad, por retraso, cancelación o modificación en la ejecución de las actividades priorizadas, afectando la pertinencia, oportunidad y/o cobertura de los programas (capacitación, bienestar, autocuidado),</t>
  </si>
  <si>
    <t>debido  a problemas de contingencia o imposibilidad de cumplir con las actividades.</t>
  </si>
  <si>
    <t>El Grupo de Gestión de Talento Humano realiza la gestión de alianzas  de capacitación, formación virtual y presencial con entidades públicas que oferten sus servicios de capacitación de forma gratuita y con la caja de compensación familiar para los tema de bienestar laboral, esta gestión se hace de manera mensual, esto busca aprovechar las alianzas y generar bienestar y conocimiento en los funcionarios sin la utilización de recursos presupuestales, en los casos que no haya oferta institucional gratuita, el Grupo de Talento Humano realiza actividades con el recursos humano disponible en la Unidad, Evidencia: bases de datos de beneficiarios, convocatorias en SUMA .</t>
  </si>
  <si>
    <t>Se realizará gestión con cajas de compensación en territorio de forma mensual con la finalidad de aumentar la oferta gratuita en territorio de actividades de bienestar para los funcionarios.</t>
  </si>
  <si>
    <t>El Equipo de Bienestar y de Seguridad y Salud en el Trabajo del Grupo de gestión de Talento Humano, Pensando en el tema presupuestal y de personal, se realizó la adquisición de elementos deportivos,  juegos de mesa y se dotó y adecuó un espacio en las instalaciones de la sede Bogotá que tiene como objetivo permitir el esparcimiento y el desarrollo de competencias generando bienestar institucional sin la utilización de más recursos económicos y de personal, adicionalmente brinda la oportunidad de estrechar relaciones, disminuir problemas de salud y recargar la energía de nuestros funcionarios, cuando no es posible realizar estas actividades se diseñan actividades de manera virtual con la finalidad de seguir generando bienestar en todas las personas.</t>
  </si>
  <si>
    <t>El Grupo de Gestión de Talento Humano alimenta constantemente la base de datos de las actividades que realiza diariamente (actividad, fecha, participantes) así mismo convoca a través de la herramienta Microsoft forms esto permite dejar trazabilidad digital de esta gestión, 
En cuanto a las capacitaciones El grupo de Gestión del Talento Humano cuenta con la herramienta Moodle que permite el acceso a los cursos ofrecidos por la Unidad de manera permanente con disponibilidad 24/7., Evidencia: Plataforma bienestar a la carta, Sala Tangui de la sede san cayetano dotada, Plataforma Moodle en funcionamiento.</t>
  </si>
  <si>
    <t>El Grupo de gestión de Talento Humano realiza las convocatorias para las actividades de Capacitación, Bienestar y Cuidado emocional a través de SUMA para todas las actividades de Talento Humano de manera diaria, adicionalmente y con el fin de reforzar la convocatoria, se hace envío masivo a través del correo institucional de Bienestar,  para el caso de Capacitación, cuando el cupo no se completa, se hace una gestión personalizada con nivel nacional y territorio, con el objetivo de divulgar la convocatoria y completar los cupos ofertados. Evidencia: Convocatorias SUMA; Correo de convocatorias, bases de datos de gestión Talento Humano.</t>
  </si>
  <si>
    <t>Implementar el modulo para la administración y control de las actividades de Bienestar, capacitación  y Cuidado emocional en la herramienta Kactus, esto para fortalecer la gestión y controlar estos procesos.</t>
  </si>
  <si>
    <t>El Grupo de Gestión de Talento Humano inicia la planeación de las actividades en el año anterior al año de ejecución, para esto se realiza un estudio y encuesta de necesidades de capacitación y bienestar en los últimos dos meses del año, así en el mes de enero ya se cuenta con el cronograma de actividades de Talento Humano, esto tiene como objetivo que las actividades del siguiente año se inicien de manera más temprana, en dado caso que el inicio de la contratación tengas más demoras, el Grupo de Talento Humano cuenta con  un profesional en derecho con la finalidad que este tenga dedicación exclusiva en la  elaboración y seguimiento al proceso de contratación. Evidencia: Plan estratégico de Talento Humano, encuestas de necesidades de Bienestar y Capacitación.</t>
  </si>
  <si>
    <t>Administrar la nómina, seguridad social y prestaciones de los funcionario</t>
  </si>
  <si>
    <t xml:space="preserve">Reconocer derechos o beneficios a funcionarios omitiendo el cumplimiento de requisitos legales exigidos para la vinculación, gestión de situaciones administrativas o retiro, para obtener un beneficio propio o beneficiar a un tercero </t>
  </si>
  <si>
    <t>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</si>
  <si>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Por la Tipología del Riesgo, se definen Planes de Acción con el fin de evitar la materialización del riesgo.</t>
  </si>
  <si>
    <t>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t>
  </si>
  <si>
    <t>Administrar historias laborales y SIGEP </t>
  </si>
  <si>
    <t>ante los funcionarios de la Unidad por la pérdida total o parcial de la confidencialidad y/o integridad de la información almacenada en sistemas de información físico o digital considerado crítico,</t>
  </si>
  <si>
    <t xml:space="preserve">debido a la divulgación, pérdida y/o alteración de la información personal y/o laboral de los funcionarios activos y/o retirados de la Unidad.
</t>
  </si>
  <si>
    <t>TH-HLF-002 HISTORIAS LABORALES
TH-VIN-007 SIGEP
TH-NOM-008 KACTUS</t>
  </si>
  <si>
    <r>
      <t xml:space="preserve">El funcionario responsable de las historias laborales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
</t>
    </r>
    <r>
      <rPr>
        <b/>
        <sz val="11"/>
        <color rgb="FF000000"/>
        <rFont val="Calibri"/>
        <family val="2"/>
      </rPr>
      <t>(A.9.2.2 - A.9.2.3 - A.9.3)</t>
    </r>
  </si>
  <si>
    <t>Por la severidad residual del riesgo, se definen planes de acción para evitar su materialización</t>
  </si>
  <si>
    <r>
      <t xml:space="preserve">Implementar herramienta tecnológica que permita la digitalización de las historia laborales, esto permite reducir a manipulación de la historias laborales de los funcionarios y a su vez el riesgo de pérdida de los documentos.
</t>
    </r>
    <r>
      <rPr>
        <b/>
        <sz val="11"/>
        <color rgb="FF000000"/>
        <rFont val="Calibri"/>
        <family val="2"/>
      </rPr>
      <t>(A.14.1.1)</t>
    </r>
  </si>
  <si>
    <r>
      <t xml:space="preserve">El grupo de Gestión administrativa y documental presta el apoyo diariamente a la custodia de los expedientes laborales de los funcionarios de la Unidad, El grupo de Talento Humano una vez se cuente con la documentación completa por cada expediente laboral, entrega los expedientes para custodia,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listado de requisitos(770,12,15-61),  Formato hoja de control de expedientes de historias laborales (710.14.15-33).
</t>
    </r>
    <r>
      <rPr>
        <b/>
        <sz val="11"/>
        <color rgb="FF000000"/>
        <rFont val="Calibri"/>
        <family val="2"/>
      </rPr>
      <t>(A.9.2.2 - A.9.2.3 - A.9.3)</t>
    </r>
  </si>
  <si>
    <r>
      <t xml:space="preserve">Implementar modulo de hojas de vida en la herramienta tecnológica de administración de planta de Talento Humano que fortalezcan la administración y control de historias laborales.
</t>
    </r>
    <r>
      <rPr>
        <b/>
        <sz val="11"/>
        <color rgb="FF000000"/>
        <rFont val="Calibri"/>
        <family val="2"/>
      </rPr>
      <t xml:space="preserve">
(A.14.1.1)</t>
    </r>
  </si>
  <si>
    <r>
      <t xml:space="preserve">Realizar capacitación al personal de Talento Humano que gestiona y custodia los expedientes laborales de los funcionarios de la Unidad, sobre el manejo de los expedientes y disposición de los mismos.
</t>
    </r>
    <r>
      <rPr>
        <b/>
        <sz val="11"/>
        <color rgb="FF000000"/>
        <rFont val="Calibri"/>
        <family val="2"/>
      </rPr>
      <t>(A.7.1)</t>
    </r>
  </si>
  <si>
    <t>Proceso de Revisión de  requisitos</t>
  </si>
  <si>
    <t>ante los funcionarios, directivos de la Unidad y  entes de control por divulgación, alteración no autorizada  e indisponibilidad  de los activos de información y software del proceso,</t>
  </si>
  <si>
    <t>debido a mala conservación y custodia de las historias laborales e incumplimiento de los lineamientos emitidos por seguridad de la información.</t>
  </si>
  <si>
    <t xml:space="preserve">TH-HLF-002 HISTORIAS LABORALES
TH-VIN-007 SIGEP
TH-NOM-008 KACTUS
</t>
  </si>
  <si>
    <r>
      <t xml:space="preserve">La herramienta tecnológica del Grupo de gestión de Talento Humano realiza la validación automática de manera permanente con respecto a la parametrización inicial realizada por los funcionarios de nómina, en esta parametrización se incluyen los valores y datos permitidos para la operación de la nómina, esta opción busca contrastar la información que se está cargando en la herramienta de manera diaria con la finalidad que  no se presenten errores al momento de generar la nómina; cuando el funcionario de nómina identifica un error, debe identificar desde la parametrización la causa del error.. Evidencia: Modulo de Nomina de la Herramienta Kactus.
</t>
    </r>
    <r>
      <rPr>
        <b/>
        <sz val="11"/>
        <color theme="1"/>
        <rFont val="Calibri"/>
        <family val="2"/>
      </rPr>
      <t>(A.14.1.1)</t>
    </r>
  </si>
  <si>
    <t>No se comtemplan planes de acción por la severidad residual del riesgo</t>
  </si>
  <si>
    <r>
      <t xml:space="preserve">El grupo de talento humano cumple con los lineamientos de la Oficina de tecnología sobre el uso de onedrive y SharePoint, se realiza seguimiento al cumplimiento de estos lineamientos, en el caso que se detecte que alguien no los está cumpliendo se apoya la sincronización de los datos y la información.
</t>
    </r>
    <r>
      <rPr>
        <b/>
        <sz val="11"/>
        <color rgb="FF000000"/>
        <rFont val="Calibri"/>
        <family val="2"/>
      </rPr>
      <t>(A.12.3 - A.12.3.1)</t>
    </r>
  </si>
  <si>
    <t>Gestión Documental</t>
  </si>
  <si>
    <t>Planear, organizar y controlar el flujo de la información y documentación producida y recibida en virtud de las funciones desarrolladas por la Unidad, desde su origen hasta su disposición final, garantizando la preservación y conservación del patrimonio documental de la entidad; de igual forma facilitar su uso, trato y disposición final en cumplimiento de normas establecidas por la entidad y por el AGN como ente rector de la política Archivística colombiana.</t>
  </si>
  <si>
    <t>Ejecutar las actividades para la elaboración, producción, adopción y control de la información documentada
del Sistema Integrado de Gestión -SIG.</t>
  </si>
  <si>
    <t>por no dar respuesta institucional de manera eficiente a las solicitudes o requerimiento de información de los grupos valor y victimas del conflicto armado,</t>
  </si>
  <si>
    <t>debido a falta de lineamientos en la organización y control de la documentación que se produce en todos los procesos de la Entidad y el no contar con profesionales  archivistas suficientes directos en la entidad</t>
  </si>
  <si>
    <t>El enlace SIG de Gestión Documental Socializa  el  Procedimiento de Control de la Información Documentada a todos los enlaces de los proceso de la entidad en el primer encuentro anual y a través de SUMA para llegar a todos los colaboradores de la entidad , con el objetivo de dar a conocer el procedimiento y garantizar su  cumplimiento en los lineamientos. En caso de encontrar irregularidad en el procedimiento se procede a realizar revisión con el proceso donde se detectan lel incumplimiento en conjunto con la OAP. Evidencia: Listado de asistencia, correo electrónico socialización.</t>
  </si>
  <si>
    <t>De acuerdo al nivel residual del riesgo, se define un plan de acción adicional para evitar su materialización</t>
  </si>
  <si>
    <t>Realizar revisión con el proceso donde se detectan incumplimientos en conjunto con la OAP/ realizar una No conformidad al proceso donde se detecta el incumplimiento</t>
  </si>
  <si>
    <t>Proceso de Gestión Documental</t>
  </si>
  <si>
    <t>El responsable de la codificación de Gestión Documental, revisa los documentos que llegan  para codificación y publicación que cumplan con los modelos establecidos para el levantamiento de la información , con el objetivo de realizar   revisión previa  de los modelos y lineamientos  establecidos por el proceso. En caso de encontrar una inconsistencia de devuelve los documentos a los dueños de los procesos para que realice las correcciones necesarias. Evidencia: Correos electrónicos y documentos codificados, listado maestro de documentos</t>
  </si>
  <si>
    <t>El proceso de Gestión Documental en conjunto con la oficina asesora de planeación realiza la revisión y actualización del procedimiento control de la información documentada anualmente, con el objetivo de revisar la normatividad vigente y garantizar la aplicación  en la entidad. En caso de no requerir actualizaciones de igual manera se socializa el documento, Evidencia: Actualización del procedimiento y socialización a todos los enlaces SIG.</t>
  </si>
  <si>
    <t>Implementar cada uno de los programas y actividades detalladas en los instrumentos archivísticos.</t>
  </si>
  <si>
    <t>ante nuestras partes interesadas y sanciones por entes de control obedecido al incumplimiento de  los parámetros normativos impartidos por el archivo general de la nación,</t>
  </si>
  <si>
    <t>debido a la falta del equipo técnico conformado por profesionales en archivística que realiza seguimiento a la implementación de los programas y actividades detallados en los instrumentos archivísticos.</t>
  </si>
  <si>
    <r>
      <t>Los profesionales archivistas de Gestión Documental</t>
    </r>
    <r>
      <rPr>
        <sz val="11"/>
        <color rgb="FFFF0000"/>
        <rFont val="Calibri"/>
        <family val="2"/>
      </rPr>
      <t xml:space="preserve">  </t>
    </r>
    <r>
      <rPr>
        <sz val="11"/>
        <rFont val="Calibri"/>
        <family val="2"/>
      </rPr>
      <t>realizan  un Diagnóstico en la entidad frente a la norma ISO 30301:2015  y elaboran un Plan de trabajo en la vigencia con el objetivo de garantizar la  implementación de instrumentos archivísticos en todos los procesos de la entidad. En caso de no cumplimiento se deberá realizar una revisión de tareas con los integrantes del proceso y establecer acciones de mejora. Evidencia: Diagnostico, Plan de Trabajo, actas de seguimiento al cumplimiento del plan de trabajo.</t>
    </r>
  </si>
  <si>
    <t>Se cuenta con control efectivos y solo 10% de probabilidad de materialización, se decide no implementar un plan de acción adicional.</t>
  </si>
  <si>
    <t>Gestión Documental  desarrolla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</si>
  <si>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 xml:space="preserve">Los profesionales archivistas de Gestión  Documental,  realizan  acompañamiento trimestral y a demanda, a todas las áreas y Direcciones Territoriales en la entidad de acuerdo con sus requerimientos, con el objetivo de garantizar que  las áreas  realicen una adecuada gestión en temas archivísticos, se realiza de manera presencial, video conferencia o virtual, según las necesidades. Evidencia: Correo electrónico, acta de reunión y/o Listado de asistencia. </t>
  </si>
  <si>
    <t>Radicar, clasificar, distribuir la correspondencia de la Unidad tanto interna como externa.</t>
  </si>
  <si>
    <t>ante las partes interesadas por Incumplimiento de la respuesta institucional,</t>
  </si>
  <si>
    <t>debido a la falta  de contratos con operadores que realicen las actividades de radicación, clasificación y distribución de correspondencia tanto interna como externa</t>
  </si>
  <si>
    <t>El Grupo de Gestión Administrativa y Documental  solicita los recursos necesarios para el desarrollo de las operaciones de radicación y correspondencia desde el primer semestre del año anterior  a la Oficina Asesora de Planeación, con el objetivo de realizar  la contratación para garantizar la continuidad del servicio  y así dar cumplimiento a las obligaciones legales. Evidencia: correos y documentos de contratación.</t>
  </si>
  <si>
    <t>Se cuenta con control efectivos y solo 25% de probabilidad de materialización, se decide no implementar un plan de acción adicional.</t>
  </si>
  <si>
    <t xml:space="preserve">El equipo de gestión documental  al identificar demoras en la radicación por temas de orden público, realiza un plan de contingencia  en conjunto con el operador de correspondencia para garantizar la entrega y gestión oportuna de las comunicaciones oficiales en la entidad. Observación: La entidad cuenta con herramienta tecnológica  para la automatización de los procesos internos lo cual  ayuda a la consulta de la gestión de correspondencia y comunicaciones oficiales (Genera un consecutivo de las comunicaciones oficiales). Evidencia: procedimiento de correspondencia y correo electrónico con comunicación con el operador. </t>
  </si>
  <si>
    <t>Proporcionar el servicio de préstamos y consulta de expedientes, que se
encuentren bajo la administración del Archivo de la Entidad.</t>
  </si>
  <si>
    <t>Uso mal intencionado de la información de los expedientes por parte de  funcionarios, operadores u organismos externos  para beneficio propio o de un tercero</t>
  </si>
  <si>
    <t xml:space="preserve">Gestión Documental establece una cláusula de confidencialidad cada vez que se inicia un contrato,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</si>
  <si>
    <t>Por la Tipología del riesgo se define Plan de Acción para evitar su materialización</t>
  </si>
  <si>
    <t>Trasladar la documentación de la bodega 24 a la 23 con el fin de unificar la administración de ingresos, consultas, prestamos de los expedientes</t>
  </si>
  <si>
    <t>Gestión Documental cuenta en su área  de Archivo  con  vigilancia todos los días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Formato planilla de control ingreso y salida de las bodegas de archivo,  Informe de vigilancia con soportes.</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</si>
  <si>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</si>
  <si>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Realizar el acompañamiento y Asesoría a los colaboradores de la Unidad, para garantizar la adecuada organización de los archivos de la Entidad, en cumplimiento a los lineamientos formulados.</t>
  </si>
  <si>
    <t>por la no implementación y  adopción de los lineamientos impartidos por el proceso de Gestión Documental,</t>
  </si>
  <si>
    <t>debido a la baja participación y compromiso de los funcionarios, contratistas,  colaboradores , directivos, jefes y lideres a las jornadas de capacitación y acompañamiento técnico que realiza el proceso de Gestión Documental para la implementación de las TRD en la entidad.</t>
  </si>
  <si>
    <t>Los profesionales archivistas desarrollan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</si>
  <si>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De acuerdo al nivel residual del riesgo y solo 14% de probabilidad de materialización no se define plan de acción adicional.</t>
  </si>
  <si>
    <t>Gestión Documental realiza revisión trimestral de la  la normatividad vigente y en caso de ser necesario actualiza  sus lineamientos (Procedimientos, formatos, manuales, programas e instrumentos archivísticos).Con el objetivo de garantizar el cumplimiento de la normatividad vigente en la entidad. Evidencias. Actualización del normograma. lineamientos actualizados y socializados.</t>
  </si>
  <si>
    <t xml:space="preserve">Realizar las transferencias y traslados documentales de acuerdo con  los lineamientos técnicos y normativos. </t>
  </si>
  <si>
    <t>por perdida de la información , retraso a la respuesta institucional y expedientes de víctimas incompletos, afectando la conformación de los archivos de derechos humanos de forma integral</t>
  </si>
  <si>
    <t>debido al incumpliendo de los lineamientos impartidos para realizar de manera oportuna los traslados documentales desde las dependencias que permitan garantizar la conformación integral de los expedientes y posterior legalización de las transferencias documentales.</t>
  </si>
  <si>
    <r>
      <t>Los profesionales  de Gestión Documental realizan planeación anual de capacitaciones a todos los funcionarios, contratistas y colaboradores de la entidad para la aplicación del procedimiento y lineamientos de transferencia y traslados establecidos, y dar cumplimiento a los lineamientos del AGN. Observación: Estas socializaciones son incluidas en el plan anual de capacitaciones de la entidad y el proceso realiza acompañamiento técnico a las áreas y Direcciones territoriales. Evidencia: Actas, listados, encuesta y plan de capacitación.</t>
    </r>
    <r>
      <rPr>
        <sz val="11"/>
        <color rgb="FFFF0000"/>
        <rFont val="Calibri"/>
        <family val="2"/>
      </rPr>
      <t xml:space="preserve"> </t>
    </r>
  </si>
  <si>
    <t>De acuerdo al nivel residual del riesgo y solo 21% de probabilidad de materialización no se define plan de acción adicional.</t>
  </si>
  <si>
    <t>Gestión Documental  socializa a todas las dependencias y Direcciones Territoriales las actualizaciones aprobadas  frente a las TRD y  lineamientos generados por el  proceso. Se realiza a través de capacitaciones y acompañamientos a las diferentes areas,con el objetivo de garantizar la adecuada organización de la documentación generada.  Evidencia TRD, listado de asistencia a capacitaciones.</t>
  </si>
  <si>
    <t>por indisponibilidad y alteración no autorizada de los expedientes,</t>
  </si>
  <si>
    <t xml:space="preserve">por deterioro y no contar con las herramientas tecnológicas para evitar su materialización. </t>
  </si>
  <si>
    <t>Activos Físicos de Bodega</t>
  </si>
  <si>
    <r>
      <t xml:space="preserve">El grupo de Gestión Documental cuenta con un Backus de los PST de todos los correos que ingresan a la entidad, en caso de pérdida de información, se puede acceder a la búsqueda del físico, si son ingresados de manera presencial. Con el objetivo de salvaguardar la información que ingresa a la entidad. Observación: Se cuenta con informes diarios de radicación. Evidencia: Registro Fotográfico e informes diarios de radicación. </t>
    </r>
    <r>
      <rPr>
        <b/>
        <sz val="11"/>
        <rFont val="Calibri"/>
        <family val="2"/>
      </rPr>
      <t>(A.12.3.1)</t>
    </r>
  </si>
  <si>
    <t>De acuerdo al nivel residual del riesgo y solo 7% de probabilidad de materialización no se define plan de acción adicional.</t>
  </si>
  <si>
    <r>
      <t xml:space="preserve">Gestión Documental adelanta la digitalización con fines probatorios y el inventario documental de todo el archivo de la entidad. En caso contrario se realiza fotocopiado, impresión y digitalización de documentos garantizando su autenticidad, integridad, y confidencialidad tanto para soportes digitales como electrónicos .Evidencia: Inventario documental.
</t>
    </r>
    <r>
      <rPr>
        <b/>
        <sz val="11"/>
        <color rgb="FF000000"/>
        <rFont val="Calibri"/>
        <family val="2"/>
      </rPr>
      <t>(A.8.2.1 -A.8.2.2 -A.8.2.3 - A.12.4.2)</t>
    </r>
  </si>
  <si>
    <r>
      <t xml:space="preserve">Gestión Documental adelanta  inventarios documentales, digitalización de documentos para evitar la consulta de documentos físicos originales, así mismo  se cuenta con formatos de traslado de documentos para tener el control de lo que sale del archivo central. En caso que falten documentos originales se aplica el procedimiento para la reconstrucción de expedientes y/o documentos. Evidencia Inventarios documentales, procedimiento reconstrucción de expedientes o documentos.
</t>
    </r>
    <r>
      <rPr>
        <b/>
        <sz val="11"/>
        <rFont val="Calibri"/>
        <family val="2"/>
      </rPr>
      <t>(A.8.2 - A.12.4.2)</t>
    </r>
  </si>
  <si>
    <t xml:space="preserve">Adoptar e implementar el Sistema de Gestión Documental y Archivo basados en la norma ISO 30301 </t>
  </si>
  <si>
    <t xml:space="preserve">debido al no cumplimiento de los estándares de calidad ISO 30301 en la gestión documental </t>
  </si>
  <si>
    <t>por falta de apropiación en la implementación y seguimiento por parte de los colaboradores de la entidad.</t>
  </si>
  <si>
    <t>El grupo implementador del sistema brinda mensualmente asistencia técnica por oferta y demanda  a las dependencias y direcciones territoriales de la entidad, Evidencia: cronograma de capacitaciones anual y reportes de la asistencia técnica</t>
  </si>
  <si>
    <t>De acuerdo al nivel residual del riesgo no se define plan de acción adicional.</t>
  </si>
  <si>
    <t>El líder de implementación del sistema de Gestión Documental establece un plan de trabajo al cual le realiza seguimiento trimestral  a  través del aplicativo SISGESTION, para garantizar la implementación del sistema en la entidad. Evidencia: Plan de trabajo, seguimiento actividades.</t>
  </si>
  <si>
    <t>Gestión Financiera</t>
  </si>
  <si>
    <t>Formular, dirigir y ejecutar políticas de administración y control de los recursos financieros, registro presupuestal y de las operaciones contables, como también de gestión de pagos con el fin de garantizar la sostenibilidad financiera y la razonabilidad de la información de acuerdo con normativa vigente aplicable, a través del establecimiento de políticas, procedimientos, guías, instructivos y herramientas de control contribuyendo al fortalecimiento de una cultura de confianza y transparencia para  garantizar una atención digna, respetuosa, diferencial y oportuna a las partes interesadas, logrando el fenecimiento de la cuenta ante la Contraloría General de la República, con un concepto favorable y razonable, al igual que lograr buenos resultados en las evaluaciones de control interno contable y demás auditorías internas y externas que se realicen en cada vigencia.</t>
  </si>
  <si>
    <t>Preparar el Programa Anual de Caja;  Realizar Reunión  de Seguimiento al PAC para programar los desembolsos acordes con los pagos establecidos en los compromisos suscritos.</t>
  </si>
  <si>
    <t>por sanciones y mala calificación por parte de Min hacienda, ocasionado por la imposibilidad en la ejecución del PAC,</t>
  </si>
  <si>
    <t>debido al desconocimiento de la norma o por errores en la planeación de las dependencias.</t>
  </si>
  <si>
    <t xml:space="preserve">El Profesional encargado del PAC, consolida las necesidades de cada Dependencia remitidas en el formato establecido. Para tener control de las solicitudes se genera un reporte mensual,  el cual queda como evidencia en un cuadro en Excel. </t>
  </si>
  <si>
    <t>Se define plan de acción de acuerdo al nivel de severidad residual del riesgo.</t>
  </si>
  <si>
    <t>Indicador Plan de Acción</t>
  </si>
  <si>
    <t>Gestión Financiera Tesorería - Profesional designado</t>
  </si>
  <si>
    <t xml:space="preserve">El líder del PAC realiza validación de los recursos programados contra las cuentas físicas que son radicadas en Central de Cuentas, con el fin de darle continuidad al trámite de obligación y pago de las mismas. Como evidencia quedan las listas de chequeo firmadas con fecha de autorización de PAC. </t>
  </si>
  <si>
    <t xml:space="preserve">El profesional encargado de PAC, permanentemente verifica el cuadro de control de PAC  contra el CEN DE PAGOS del mes corriente (vigencia actual), para confirmar que las cuentas autorizadas hayan sido pagadas.  Una vez cerrado el mes se evalúa el desempeño en la ejecución de  cada Dependencias. Como evidencia quedan archivo con el cruce de las solicitudes con lo efectivamente pagado y el correo con el informe de evaluación a las dependencias. </t>
  </si>
  <si>
    <t xml:space="preserve">El profesional encargado de PAC, entrega informe de gestión  mensual  a la Coordinación del Grupo de Gestión Financiera, el cual incluye:  la ejecución del PAC, con la calificación INPANUT establecida por el Ministerio de Hacienda y Crédito Público y la Evaluación de desempeño de cada dependencia. Este informe debe ser entregado dentro de los  primeros cinco (5) días del mes siguiente.  Como evidencia queda Informe de Ejecución del Mes. </t>
  </si>
  <si>
    <t>Expedir los certificados de disponibilidad presupuestal  CDP y Registros Presupuestales RP</t>
  </si>
  <si>
    <t xml:space="preserve">por incumplimiento en la Expedición de  los certificados de disponibilidad presupuestal  CDP y registros presupuestales RPPor errores en las solicitudes de CDPS y RP, </t>
  </si>
  <si>
    <t xml:space="preserve">debido a falta de apropiación disponible y/o rubros que no correspondan, inconsistencias en las solicitudes de CDP requeridas por las diferentes dependencias de la Entidad,  contingencias en el sistema SIIF Nación que genera demoras y reprocesos masivos o bloqueo y retiro de recursos asignados por emergencias.  </t>
  </si>
  <si>
    <t>Las dependencias de la Entidad debe tramitar las  solicitudes  de CDP en el aplicativo  y deben enviarlas al profesional encargado de presupuestos para darle trámite. En caso de no existir apropiación disponible en el rubro solicitado, presupuesto rechaza la solicitud a través del aplicativo . Como evidencia quedan las respectivas solicitudes, registros en el sistema y correos electrónicos. . (Validar cruce SIIF NACION - APLICATIVO APROPIACIONES CDP). Gestionar los recursos para cumplir con la ejecución presupuestal.</t>
  </si>
  <si>
    <t>Gestión Financiera Presupuesto - Profesional designado</t>
  </si>
  <si>
    <t xml:space="preserve">El equipo de presupuestos diariamente revisa la solicitud de CDP a través del aplicativo autorizado por la OAP, se procede a la expedición en SIIF NACIÓN, compara el valor, el rubro y el objeto. Una vez generado el  número de CDP, este se registra en el APLICATIVO, para que el área encargada tenga conocimiento de la expedición del mismo. En físico quedan registradas las firmas o sello de quienes revisan (Quien expide el CDP, quien revisa y  quien firma).  Cuando el proceso de revisión se hace virtualmente, se hace el seguimiento y la trazabilidad a través de correos electrónicos.  Finalmente,  Se realiza el informe de seguimiento a la ejecución presupuestal y se envía informe al Comité Directivo. </t>
  </si>
  <si>
    <t xml:space="preserve">El equipo de presupuestos diariamente revisa y compara en todas las solicitudes los RP, que coincida con  el objeto del contrato, el  rubro, la  cuenta bancaria,  el CDP, el plan de pago , y los  datos básicos del tercero, los valores y que este debidamente autorizado por el ordenador del gasto; en caso de no coincidir se rechaza y se comunica vía   correo electrónico el motivo del rechazo. Una vez se subsanen las inconsistencias se tramita nuevamente.  Como evidencia se cuenta con el RP impreso y digitalizado. </t>
  </si>
  <si>
    <t>Constitución del rezago presupuestal (reservas y CXP).</t>
  </si>
  <si>
    <t>por incumplimiento y omisión en los tramites pertinentes para la constitución del rezago presupuestal.</t>
  </si>
  <si>
    <t>debido a la falta de soportes (Contratos o modificaciones, resoluciones, legalizaciones de viáticos) para la constitución de la Reserva y radicación oportuna de las facturas.</t>
  </si>
  <si>
    <t>El equipo de presupuesto debe solicitar la información por escrito de la constitución de la reserva presupuestal a las dependencias al cierre de la vigencia, para tramitar a través de SIIF Nación, para garantizar los recursos; en caso de que la dependencia no remita la información, se generan alertas, en caso que no envíen la información la responsabilidad recae sobre el jefe de la misma, se evalúa el cumplimiento en la constitución del rezago presupuestal. Como evidencia se cuenta con el memorando enviado a las dependencias.</t>
  </si>
  <si>
    <t>Se decide implementar un plan de acción adicional para fortalecer los controles actuales</t>
  </si>
  <si>
    <t xml:space="preserve">El equipo de presupuestos verifica que las dependencias diligencien el formato para la constitución de reserva presupuestal correctamente  al cierre de la vigencia; el cual debe estar soportado  debidamente y con la aprobación del Ordenador de Gasto.  En caso de no cumplir con los lineamientos establecidos, se devuelve mediante correo electrónica para que sea corregido. </t>
  </si>
  <si>
    <t xml:space="preserve">El profesional designado por la Coordinación del Grupo de Gestión Financiera y Contable, al cierre de la vigencia, valida que los formatos de Constitución de la Reserva Presupuestal cumplan con los requerimientos y con los correspondientes soportes. En caso de incumplimiento se devuelve a la Dependencia para la corrección y entrega de soportes idóneos, se envía correo a la dependencia respectiva con copia a Secretaria General y se proyecta la Resolución  por medio en la cual se constituye la reserva presupuestal y continue con el trámite y  firma por el Director General de la Entidad. </t>
  </si>
  <si>
    <t>Revisión,  liquidación y registros en el trámites de pagos, desembolsos o colocaciones requeridas por las dependencias, proveedores, contratistas, municipios y demás beneficiarios finales y Reportes de información exógena,</t>
  </si>
  <si>
    <t xml:space="preserve">por errores en la liquidación de los impuestos y deficiencia en la aplicación de las normas tributarias nacionales, departamentales y municipales vigentes. </t>
  </si>
  <si>
    <t xml:space="preserve">Falta articulación con  la Oficina de Tecnologías de la Información, para definir herramientas que  liquiden los  impuestos y validen el plan de pago de los contratos suscritos por la UARIV </t>
  </si>
  <si>
    <t>El Grupo Contable debe socializar la correcta aplicación de las políticas contables, periódicamente para identificar aplicación de las tarifas de impuestos tanto nacionales como municipales, para evitar  errores en la liquidación, en caso de errores se establecen acciones inmediatas para la  devolución de deducciones o reintegro, se envía correo a las dependencia o tercero implicado para realizar el ajuste necesario.  Como evidencia queda los correos,  CEN deducciones y  soportes de impuestos presentados.</t>
  </si>
  <si>
    <t>No Conformidad a la dependencia que incumpla los lineamientos, Matriz de Control Secretaria General</t>
  </si>
  <si>
    <t>Gestión Financiera Contabilidad- Profesional designado</t>
  </si>
  <si>
    <t xml:space="preserve">El profesional encargado por parte de Contabilidad elabora las respectivas conciliaciones mensuales, con el objetivo de evidenciar errores en las declaraciones tributarias. En caso de que se evidencie un error se reclasifican las cuentas contables. Para el caso de que se haya aplicado mal una tarifa o la base se debe comunicar al tercero objeto de retención para hacer el ajuste respectivo.  Como evidencia quedan las bases de datos de los cruces y correos de tramite. </t>
  </si>
  <si>
    <t>Registrar operaciones contables,  ajustes, análisis y verificación de los saldos de las cuentas contables</t>
  </si>
  <si>
    <t>ante el Congreso de la Republica por el no  fenecimiento de la cuenta fiscal de la Entidad.</t>
  </si>
  <si>
    <t xml:space="preserve">debido a la falta de razonabilidad en los Estados Financieros o mala calificación en la implementación del control interno contable ,  incumplimiento en la ejecución presupuestal de la Entidad ó perdida de competencia en la liquidación de los contratos interadministrativos. </t>
  </si>
  <si>
    <t>El área contable mensualmente,  debe socializar y verificar la aplicación de las Políticas Contables, en cuanto a las entradas y salidas de productos del Control Interno Contable. Como evidencias quedan las conciliaciones de las cuentas contables, los soportes en libros auxiliares y documentales, la aplicación de listas de chequeo y matriz de saldos al cierre del periodo contable.</t>
  </si>
  <si>
    <t>Se define plan de acción de acuerdo al nivel de severidad residual del riesgo y hallazgo Contraloría General de la República</t>
  </si>
  <si>
    <t>Seguimiento Plan de Mejoramiento Dirección General y Oficina de Control Interno</t>
  </si>
  <si>
    <t xml:space="preserve">El área contable mensualmente, debe validar  que las fichas técnicas de seguimiento a la ejecución presupuestal  correspondan al gasto en el cual se reconocen contablemente. Como evidencia quedan las fichas técnicas de seguimiento diligenciadas  contra la conciliación del gasto. </t>
  </si>
  <si>
    <t xml:space="preserve">El área contable anualmente, debe verificar  la conciliación del gasto,  aplicar las listas de chequeo de la Conciliación del Gasto, la lista de chequeo para verificar las fichas de control presupuestal; debe diligenciar la matrices de cierre contable para validar la aplicación de las acciones de control interno contable y por último aplicar las listas de chequeo  para verificar los estados financieros de cada cierre contable por grupo de cuentas y la lista de chequeo de verificación de las notas y revelaciones al conjunto de Estados Financieros. Como evidencias estos documentos quedan archivados en la carpeta de cierre contable de cada vigencia. </t>
  </si>
  <si>
    <t>Control y registro de información financiera en SIIF NACION II.</t>
  </si>
  <si>
    <t xml:space="preserve">por divulgación y alteración no autorizada e  indisponibilidad del aplicativo SIIF Nación, </t>
  </si>
  <si>
    <t>debido a acceso no permitido, falla, daño o degradación de equipos de computo.</t>
  </si>
  <si>
    <t>GF-GFI-016</t>
  </si>
  <si>
    <r>
      <t xml:space="preserve">La persona delegada como administrador del Aplicativo "Sistema Integral de Información Financiera -SIIF Nación;  tramita la solicitud de usuario que le  permita el acceso a la información a través de un usuario asignado por Min hacienda. Como evidencia se cuenta con el formato diligenciado y los soportes requeridos, y autorización de acceso a la  herramientas,  o correos de solicitud de usuario.
</t>
    </r>
    <r>
      <rPr>
        <b/>
        <sz val="11"/>
        <color rgb="FF000000"/>
        <rFont val="Calibri"/>
        <family val="2"/>
      </rPr>
      <t>(A.9.2 - A.9.2.1 - A.9.2.2)</t>
    </r>
  </si>
  <si>
    <t>Se define plan de acción por incidentes registrados al Ministerio de Hacienda y Crédito Público.</t>
  </si>
  <si>
    <r>
      <t xml:space="preserve">Correos de incidencias y solicitudes de apoyo a la mesa de ayuda de Min hacienda
</t>
    </r>
    <r>
      <rPr>
        <b/>
        <sz val="11"/>
        <color rgb="FF000000"/>
        <rFont val="Calibri"/>
        <family val="2"/>
      </rPr>
      <t>(A.16.1.2 - A.16.1.5)</t>
    </r>
  </si>
  <si>
    <t xml:space="preserve">Administrador Delegado para el Aplicativo SIIF Nación </t>
  </si>
  <si>
    <r>
      <t xml:space="preserve">Personal administrativo de la gestión Financiera,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el OneDrive.
</t>
    </r>
    <r>
      <rPr>
        <b/>
        <sz val="11"/>
        <color rgb="FF000000"/>
        <rFont val="Calibri"/>
        <family val="2"/>
      </rPr>
      <t>(A.13.2.4)</t>
    </r>
  </si>
  <si>
    <t>Control y registro de información financiera en SIIF NACION II. Mediante Firma Digital</t>
  </si>
  <si>
    <t xml:space="preserve">por acceso no autorizado, como consecuencia de captura de credenciales transferidas durante el ingreso vía web, </t>
  </si>
  <si>
    <t xml:space="preserve">debido a acceso no permitido, espionaje o ingeniería social, o suplantación de usuarios, robo de token o dispositivos autorizados. </t>
  </si>
  <si>
    <t>GF-GFI-014</t>
  </si>
  <si>
    <r>
      <t xml:space="preserve">La persona delegada como administrador las firmas certificadas, mensualmente debe actualizar y reportar a la Coordinación del Grupo de Gestión Financiera y Contable, y  a  los usuarios autenticados las actualizaciones y fechas de vencimiento del dispositivo o token asignado.  Como evidencia queda el correo y el informe actualizado. 
</t>
    </r>
    <r>
      <rPr>
        <b/>
        <sz val="11"/>
        <color rgb="FF000000"/>
        <rFont val="Calibri"/>
        <family val="2"/>
      </rPr>
      <t>(A.9.1.2 - A.9.2 - A.9.2.1 - A.9.2.3 - A.9.2.5)</t>
    </r>
  </si>
  <si>
    <r>
      <t xml:space="preserve">Reportar Firma Certificadora y Coordinación GGFC, Correos de incidencias y solicitudes de apoyo a la firma certificadora o proveedor de los dispositivos para firmas digitales
</t>
    </r>
    <r>
      <rPr>
        <b/>
        <sz val="11"/>
        <color rgb="FF000000"/>
        <rFont val="Calibri"/>
        <family val="2"/>
      </rPr>
      <t>(A.10.1.2)</t>
    </r>
  </si>
  <si>
    <t>Administrador Delegado o responsable del Contrato de Firmas Certificadas</t>
  </si>
  <si>
    <r>
      <t xml:space="preserve">La persona delegada como administrador las firmas certificadas, trimestralmente, debe validar la necesidad de las firmas digitales y reportar a la Coordinación del Grupo de Gestión Financiera y Contable las fechas de vencimiento del dispositivo o token asignado, por medio de contrato vigente.  Como evidencia queda el correo y el informe actualizado.
</t>
    </r>
    <r>
      <rPr>
        <b/>
        <sz val="11"/>
        <color rgb="FF000000"/>
        <rFont val="Calibri"/>
        <family val="2"/>
      </rPr>
      <t xml:space="preserve">
(A.9.1.2 - A.9.2 - A.9.2.1 - A.9.2.3 - A.9.2.5)</t>
    </r>
  </si>
  <si>
    <t xml:space="preserve">Trámite de Pagos </t>
  </si>
  <si>
    <t>Abuso de situación privilegiada y acceso a la información por parte de los funcionarios sobre los recursos que administra la UARIV, para beneficio propio o de un tercero</t>
  </si>
  <si>
    <t>La coordinación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guías de pago, como evidencia quedan los registros en SIIF NACION, el número de obligación y el número de orden de pago como documentos soporte del pago.</t>
  </si>
  <si>
    <t>Reportar a Coordinación GGFC correos informativos</t>
  </si>
  <si>
    <t>Profesional asignando desde la Coordinación del GGFC</t>
  </si>
  <si>
    <t>Los supervisores de los contratos de prestación de servicios y compra de bienes y servicios, mensualmente deben revisan y firman los recibos a satisfacción, como evidencia se generan los soportes de las cuenta de cobro.</t>
  </si>
  <si>
    <t>La persona asignada en contabilidad, deben cruzar los pagos mensualmente, con el plan de pagos el mes a pagar, lo cual evita el trámite de doble pago y garantiza que no se pague mas de lo estipulado en el contrato. Como evidencia esta el tramite dentro del aplicativo SIIF.</t>
  </si>
  <si>
    <t>Gestión Interinstitucional</t>
  </si>
  <si>
    <t>Adelantar acciones necesarias de coordinación y articulación con las entidades que conforman el Sistema Nacional de Atención y Reparación Integral a las Víctimas para la implementación, seguimiento de la política pública de Víctimas mediante la definición de lineamientos, metodologías e instrumentos que contribuyen a la reconstrucción del tejido social y goce efectivo de los derechos de las víctimas.</t>
  </si>
  <si>
    <t>Definir lineamientos y metodologías para la  coordinación y articulación con las entidades que conforman el Sistema Nacional de Atención y Reparación Integral a las Víctimas</t>
  </si>
  <si>
    <t xml:space="preserve">ante los grupos de valor por la inoportunidad y desactualización de lineamientos y metodologías para la  coordinación y articulación con las entidades que conforman el Sistema Nacional de Atención y Reparación Integral a las Víctimas </t>
  </si>
  <si>
    <t>debido a la carencia de personal y ausencia de canales de comunicación entre los profesionales</t>
  </si>
  <si>
    <t>Los líderes de las subdirecciones de Coordinación Nación Territorio y Coordinación Técnica SNARIV, verifican anualmente en la planeación de las actividades del proceso de la Dirección de Gestión Interinstitucional, la asignación del personal disponible, en temas referentes a la expedición de las certificaciones territorial y nacional. En caso de identificar una carencia de personal se emitirá un comunicado a la líder del proceso, como evidencia se tiene comunicados a líder proceso.</t>
  </si>
  <si>
    <t xml:space="preserve">Se define fortalecer al control actual, con la definición de un Plan de Acción adicional con el fin de evitar su materialización debido al impacto del nivel de severidad el cual maneja el riesgo. </t>
  </si>
  <si>
    <t>Los líderes de las subdirecciones de Coordinación Nación Territorio y Coordinación Técnica SNARIV anualmente coordinarán con los colaboradores las acciones para actualizar y/o socializar de forma oportuna los lineamientos y metodologías que requieran ser ajustados, como evidencia se tiene un acta de reunión.</t>
  </si>
  <si>
    <t>01/01/2022</t>
  </si>
  <si>
    <t>31/12/2022</t>
  </si>
  <si>
    <t>15/07/2022</t>
  </si>
  <si>
    <t>Los líderes de las subdirecciones de Coordinación Nación Territorio y Coordinación Técnica SNARIV</t>
  </si>
  <si>
    <t>Gestionar y articular la Oferta Institucional provista por las Entidades del SNARIV</t>
  </si>
  <si>
    <t>ante las Entidades territoriales y las entidades que conforman el SNARIV, Imposibilitando la gestión y articulación a la Oferta Institucional,</t>
  </si>
  <si>
    <t>debido a la deficiencia en los  canales y mecanismos de comunicación de la entidad con las Entidades territoriales y las entidades que conforman el SNARIV,</t>
  </si>
  <si>
    <t>Los profesionales de las Subdirecciones del SNARIV y Nación Territorio, anualmente verifican la oferta, en caso que ésta no se identifique por parte de las entidades, los colaboradores de las subdirecciones se comunicarán con las entidades e instituciones para reiterar la oferta. Como evidencia se tendrán comunicaciones por correo electrónico con el reporte del avance de la implementación de la política pública de victimas.</t>
  </si>
  <si>
    <t>Se define fortalecer al control actual, con la definición de dos Planes de Acción adicional con el fin de evitar su materialización debido al impacto en su nivel de severidad</t>
  </si>
  <si>
    <t>Los colaboradores asociados a la gestión de proyectos ofertados por la Unidad, identificarán y elaborarán el cronograma de forma anual para focalizar y socializar la oferta institucional, evidencia de ello será un correo electrónico</t>
  </si>
  <si>
    <t>15/08/2022</t>
  </si>
  <si>
    <t>Colaboradores asociados a la gestión de proyectos ofertados por la Unidad</t>
  </si>
  <si>
    <t xml:space="preserve">Los colaboradores asociados a la gestión de proyectos ofertados por la Unidad, mediante de "sesión(es)" determinarán las acciones para concertar la oferta institucional, evidencia de ello será un acta de reunión. </t>
  </si>
  <si>
    <t>Asistencia técnica y seguimiento para el fortalecimiento de la política pública de víctimas</t>
  </si>
  <si>
    <t>ante las entidades que conforman el SNARIV a nivel nacional y territorial, por falta de la adecuada articulación para la prestación de la asistencia y acompañamiento en la implementación política pública de víctimas, en razón a la</t>
  </si>
  <si>
    <t>debilidad en la planeación de los espacios determinados por las subdirecciones y grupo de proyectos</t>
  </si>
  <si>
    <t>Los profesionales de las Subdirecciones del SNARIV, Nación Territorio y Grupo de Proyectos, verifican el cumplimiento de las solicitudes de asistencia técnica de las entidades nacionales y territoriales, teniendo en cuenta el número de sesiones programadas en el plan de acción y/o por la estrategia de intervención del año en curso. En caso de observar incumplimiento por las entidades, se oficiará por los responsables la novedad a los interesados, y se programará un nuevo espacio para su socialización, como evidencia se tiene el reporte de las asistencias técnicas y las actas de reunión .</t>
  </si>
  <si>
    <t>El control actual ha sido efectivo y la probabilidad de materialización del riesgos es muy baja, por tal motivo no se considera en el momento definir un plan de acción adicional</t>
  </si>
  <si>
    <t>Gestionar y articular la Oferta Institucional provista por las Entidades del SNARIV.</t>
  </si>
  <si>
    <t>Uso inadecuado de usuarios asignados para el acceso a las herramientas tecnológicas dispuestas por la Dirección de Gestión Interinstitucional, por parte de los colaboradores del nivel nacional y territoriales, para beneficio propio o de un tercero, con el fin de entregar información confidencial de la población víctima</t>
  </si>
  <si>
    <t>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colaboradores involucrados dejando constancia con los formatos de confidencialidad y los correos respectivos. Evidencia: Correos electrónicos.</t>
  </si>
  <si>
    <t>Se define fortalecer al control actual, con la definición de un Plan de Acción adicional con el fin de evitar su materialización.</t>
  </si>
  <si>
    <t>Los lideres de las subdirecciones y el grupo de proyectos, reportarán de forma semestral el uso inadecuado de las herramientas tecnológicas, de acuerdo a los lineamientos establecidos en el Acuerdo de confidencialidad de usuarios de herramientas tecnológicas o información de la Unidad para la Atención y Reparación Integral a las Víctimas, como evidencia se tiene los formatos de aceptación de acuerdo de confidencialidad de los colaboradores.</t>
  </si>
  <si>
    <t>15/07/2022 - 30/01/2023</t>
  </si>
  <si>
    <t>Los lideres de las subdirecciones y el grupo de proyectos</t>
  </si>
  <si>
    <t>Uso adecuado de los activos de información generados dentro de la Dirección de Gestión Interinstitucional</t>
  </si>
  <si>
    <t>ante nuestros grupos de valor por alteración no autorizada e Indisponibilidad de los activos de información críticos del proceso</t>
  </si>
  <si>
    <t>debido a falta de apropiación y desconocimiento de las políticas y lineamientos de Seguridad de la Información</t>
  </si>
  <si>
    <t>GI-ARH-001 / GI-ARH-002 -/ TI-SIF-022 / TI-SIF-023</t>
  </si>
  <si>
    <r>
      <t xml:space="preserve">El líder del Proceso de la Dirección de Gestión Interinstitucional y las Subdirecciones, semestralmente comunican a los colaboradores los lineamientos y protocolos de Sistema de Seguridad de la Información vigentes establecidas por la Entidad, mediante comunicación masiva por correo electrónico a los colaboradores,  evidencia de ello son los correos electrónicos.
</t>
    </r>
    <r>
      <rPr>
        <b/>
        <sz val="11"/>
        <rFont val="Calibri"/>
        <family val="2"/>
      </rPr>
      <t xml:space="preserve">A.5.1.1 </t>
    </r>
    <r>
      <rPr>
        <sz val="11"/>
        <rFont val="Calibri"/>
        <family val="2"/>
      </rPr>
      <t xml:space="preserve"> -</t>
    </r>
    <r>
      <rPr>
        <b/>
        <sz val="11"/>
        <rFont val="Calibri"/>
        <family val="2"/>
      </rPr>
      <t xml:space="preserve"> A.7.2.2</t>
    </r>
  </si>
  <si>
    <t>El control actual ha sido efectivo y de acuerdo al nivel de severidad residual, no se considera definir un plan de acción adicional</t>
  </si>
  <si>
    <t xml:space="preserve">Aplicación y ejecución de las políticas, lineamientos, planes y programas establecidos desde los sistemas de gestión de la entidad.
</t>
  </si>
  <si>
    <t>ante los colaboradores del proceso por desconocimiento de las políticas, lineamientos, planes y programas establecidos en los sistemas de gestión de la entidad</t>
  </si>
  <si>
    <t xml:space="preserve">debido a la debilidad en los canales de divulgación de los lineamientos  de SST para la correcta apropiación por parte de los colaboradores del proceso </t>
  </si>
  <si>
    <t>El líder del Proceso de la Dirección de Gestión Interinstitucional y las Subdirecciones, semestralmente comunican a los colaboradores los lineamientos y protocolos de Seguridad y Salud en el Trabajo vigentes establecidas por la Entidad, mediante comunicación masiva por correo electrónico a los colaboradores,  evidencia de ello son los correos electrónicos.</t>
  </si>
  <si>
    <t>El control actual ha sido efectivo y la probabilidad de materialización del riesgo es muy baja, por tal motivo no se considera definir un plan de acción adicional</t>
  </si>
  <si>
    <t xml:space="preserve">debido a la debilidad en los canales de divulgación de los lineamientos  de SGA para la correcta apropiación por parte de los colaboradores del proceso </t>
  </si>
  <si>
    <t>El líder del Proceso de la Dirección de Gestión Interinstitucional y las Subdirecciones, semestralmente comunican a los colaboradores los lineamientos y protocolos del Sistema de Gestión Ambiental  vigentes establecidas por la Entidad, mediante comunicación masiva por correo electrónico a los colaboradores,  evidencia de ello son los correos electrónicos.</t>
  </si>
  <si>
    <t>Gestión Jurídica</t>
  </si>
  <si>
    <t>Asesorar jurídicamente a la Unidad para las Victimas en las actuaciones administrativas de los procesos, representar judicial y extrajudicialmente, mediante la aplicación de la normatividad vigente con el fin de velar por los intereses de la unidad, previniendo el daño antijurídico y brindando la seguridad jurídica a la Entidad, garantizando el cumplimiento a las normas constitucionales y legales vigentes</t>
  </si>
  <si>
    <t>Dar respuesta a las acciones
de tutela, requerimientos
judiciales y/o avances de
cumplimiento de los
diferentes despachos
judiciales o Entidades e
instituciones del orden
nacional y territorial</t>
  </si>
  <si>
    <t>de la Entidad, ante los jueces por sanciones de multa y arresto contra los Directivos de la Entidad, al no dar respuesta a las acciones de tutela, requerimientos judiciales y/o avances de cumplimiento de los diferentes despachos judiciales o Entidades e instituciones del orden nacional y territorial</t>
  </si>
  <si>
    <t>debido a demoras en los tiempos de respuesta establecidos por parte de los procesos misionales y de apoyo para remitir el insumo</t>
  </si>
  <si>
    <t xml:space="preserve">Los abogados de Respuesta Judicial realizan  mensualmente revisión de calidad aleatoria de las respuestas emitidas por el operador, tomadas del aplicativo LEX,  que tiene como objetivo  revisar la calidad de la respuesta de fondo y forma.  En caso de observar errores de fondo o de forma en la respuesta  se informa al operador por correo electrónico para realizar las correcciones correspondientes. Queda como evidencia el correo remitido al operador </t>
  </si>
  <si>
    <t xml:space="preserve">Dado  a que el nivel del riesgo es alto se requiere generar plan de acción adicional que permita mantener un control constante para el riesgo identificado. </t>
  </si>
  <si>
    <t>Realizar reuniones  mensuales con el operador para revisar temas de calidad de respuesta y generar estrategias de mejora del proceso</t>
  </si>
  <si>
    <t>COORDINADORA DE RESPUESTA JUDICIAL</t>
  </si>
  <si>
    <t>El operador de tutelas remite reporte diario donde se muestran los  insumos pendientes por enviar con los datos del accionante requerido y los días que lleva asignado al proceso, tomado del aplicativo LEX,  que tiene como objetivo alertar la urgencia de envío del insumos y  mostrar los casos pendientes por proceso para dar respuesta a las tutelas y requerimientos judiciales. En caso de observar insumos pendientes con mas de 10 días  de asignación se remite un correo de alerta a los procesos. Queda como evidencia el correo de pendientes.</t>
  </si>
  <si>
    <t>Ejercer la defensa técnica judicial y extrajudicial de la Entidad y realizar el recaudo de las obligaciones y
acreencias a favor de la
Entidad y Saneamiento de bienes que se encuentran bajo la administración del FRV</t>
  </si>
  <si>
    <t>ante los jueces  y el cliente interno por incumplimiento en la contestación de procesos judiciales  en términos requeridos</t>
  </si>
  <si>
    <t>debido a la demora en entrega de insumos o notificación tardía de correspondencia de procesos o de citaciones a audiencias para dar trámites oportunos</t>
  </si>
  <si>
    <t>Los abogados del grupo contencioso realizan mensualmente reporte de vigilancia judicial del estado de procesos contra la Entidad ,  que tiene como objetivo conocer con anticipación o verificar las decisiones finales, citaciones a audiencias y estados en general de los procesos judiciales, en caso de no recibirse el reporte de vigilancia  se envía correo por parte del coordinador solicitando el reporte, queda como evidencia el reporte de vigilancia judicial enviado por correo electrónico.</t>
  </si>
  <si>
    <t>Generar reporte semestral de estado de procesos Judiciales</t>
  </si>
  <si>
    <t xml:space="preserve">COORDINADOR DE DEFENSA JUDICIAL </t>
  </si>
  <si>
    <t>Asesorar, elaborar informes y conceptuar en relación con la línea Jurídica de la Entidad que se enmarque en los parámetros constitucionales y legales establecidos y dar respuesta a los recursos de apelación, quejas y revocatoria directas de los actos administrativos.</t>
  </si>
  <si>
    <t xml:space="preserve">ante la Corte Constitucional y las demás Entidades  por incumplimiento en la presentación de los informes en respuesta a los requerimientos hechos por la Corte Constitucional en el marco del Estado de Cosas Inconstitucional declarado por la Sentencia T025 de 2004 debido a que la información suministrada es parcial </t>
  </si>
  <si>
    <t>o la demora en la entrega de insumos por parte de los procesos y  la demás Entidades para realizar informes a la Corte Constitucional</t>
  </si>
  <si>
    <t>La Coordinadora de Gestión Normativa y conceptos realiza  reunión mensual  de  respuesta a los Autos de la Corte, el cual tiene como objetivo  el seguimiento al estado del tramite y entrega de los informes  , si no se cumple con la respuesta o  el informe solicitado se realiza una apertura de incidente de desacato y/o proceso disciplinario a quien corresponda. Se deja como soporte acta y listado de asistencia a la reunión.</t>
  </si>
  <si>
    <t>Los controles existentes han sido eficaces y de acuerdo al nivel de severidad residual no amerita plan de acción adicional</t>
  </si>
  <si>
    <t>ante las victimas del conflicto armado por la demora en el tramite  y emisión   de las respuestas a los recursos de  apelación, queja y revocatoria directa debido a la  demora en la entrega de insumos</t>
  </si>
  <si>
    <t>y la demora en la emisión de actos administrativos por perdida de expedientes que contienen la información de la victima.</t>
  </si>
  <si>
    <t>El administrativo de Actuaciones Administrativas realiza reporte de casos prioritarios de manera diaria, tomado del aplicativo LEX   que tiene como objetivo  realizar el control de casos pendientes priozados y pendientes de respuesta, el cual es enviado por correo electrónico al operador para realizar el tramite de los correspondientes Actos administrativos, de no realizarse se podría  materializar las sanciones  o multas a funcionarios. Queda como evidencia el correo electrónico enviado al Operador</t>
  </si>
  <si>
    <t>Realizar reuniones de calibración mensuales con el operador para revisar temas de calidad generar estrategias de mejora del proceso</t>
  </si>
  <si>
    <t>COORDINADORA DE GESTIÓN NORMATIVA Y CONCEPTOS</t>
  </si>
  <si>
    <t>Ejercer la defensa técnica judicial y extrajudicial de la Entidad y realizar el recaudo de las obligaciones y acreencias a favor de la Entidad y Saneamiento de bienes que se encuentran bajo la administración del FRV</t>
  </si>
  <si>
    <r>
      <t>Omitir, retrasar o adelantar las acciones de las actividades  contempladas en los  diferentes procedimientos de gestión jurídica por parte de los funcionarios y contratistas del proceso</t>
    </r>
    <r>
      <rPr>
        <sz val="11"/>
        <color rgb="FFFF0000"/>
        <rFont val="Calibri"/>
        <family val="2"/>
      </rPr>
      <t xml:space="preserve"> </t>
    </r>
    <r>
      <rPr>
        <sz val="11"/>
        <color theme="1"/>
        <rFont val="Calibri"/>
        <family val="2"/>
        <scheme val="minor"/>
      </rPr>
      <t>con el fin de obtener un beneficio propio</t>
    </r>
  </si>
  <si>
    <t>Los abogados y administrativos de respuesta judicial, de defensa judicial, gestión normativa y conceptos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en el share point de la OAJ</t>
  </si>
  <si>
    <t>De acuerdo a la Tipología del riesgos se define plan de acción para evitar su materialización</t>
  </si>
  <si>
    <t>Realizar una  jornada de socialización donde se sensibilice a los funcionarios y contratistas del proceso sobre las consecuencias al aceptar cualquier tipo de utilidad  o beneficio por omitir, retrasar o adelantar las acciones de las actividades  contempladas en los  diferentes procedimientos del proceso</t>
  </si>
  <si>
    <t>JEFE OFICINA ASESORA JURÍDICA</t>
  </si>
  <si>
    <t xml:space="preserve">ante las partes interesadas por la divulgación, alteración no autorizada o Indisponibilidad de  la información registrada en documento  digital </t>
  </si>
  <si>
    <t>debido a no contar con una de herramienta o aplicativo para  almacenar  la información del proceso y sus grupos de trabajo y la falta de disponibilidad de personal para solucionar requerimientos y desarrollos tecnológicos.</t>
  </si>
  <si>
    <t>OJ - AAC- 001, OJ - AAC- 005, OJ - DFJ - 001, OJ - DFJ - 002, OJ - DFJ - 005, OJ-GRJ-004, OJ-GRJ-005, OJ - AA- 020, OJ - AA- 021</t>
  </si>
  <si>
    <r>
      <t xml:space="preserve">Los administrativos de respuesta judicial, de defensa judicial, gestión normativa y conceptos realizan copia de seguridad en OneDrive de las bases de datos utilizadas como herramienta de consulta y actualización de estado de los procesos o de información, con el objetivo de tener una copia actualizada de las bases de datos y evitar la pérdida de información general de los grupos de trabajo, esta copia se realiza directamente de las bases de datos actualizadas a diario. En caso de no realizarse el respaldo de la información cada coordinador debe remitir un correo de solicitud de esta actividad al administrativo. Queda de evidencia el respaldo de las bases de datos utilizadas por los grupos de trabajo de la Oficina Asesora Jurídica en la herramienta OneDrive dispuesta por la Unidad.
</t>
    </r>
    <r>
      <rPr>
        <b/>
        <sz val="11"/>
        <color rgb="FF000000"/>
        <rFont val="Calibri"/>
        <family val="2"/>
      </rPr>
      <t xml:space="preserve">A.12.3.1 </t>
    </r>
  </si>
  <si>
    <r>
      <t xml:space="preserve">Realizar  reunión semestrales con la  OTI para gestionar, revisar avances y realizar pruebas en el aplicativo  tecnológico de la Entidad para la consulta y control de la información de los diferentes grupos de trabajo de la Oficina  Asesora Jurídica.
</t>
    </r>
    <r>
      <rPr>
        <b/>
        <sz val="11"/>
        <color rgb="FF000000"/>
        <rFont val="Calibri"/>
        <family val="2"/>
      </rPr>
      <t>(A.14.2.8 - A.14.2.9)</t>
    </r>
  </si>
  <si>
    <t>COORDINADOR DE DEFENSA JUDICIAL
COORDINADOR DE RESPUESTA JUDICIAL 
COORDINADOR DE GESTIÓN NORMATIVA Y CONCEPTOS</t>
  </si>
  <si>
    <t>Gestión para la asistencia</t>
  </si>
  <si>
    <t>Determinar la entrega o no de la atención y ayuda humanitaria a través de la identificación de necesidades y capacidades en medidas de asistencia y el cumplimiento de requisitos vigentes, con el fin de dar cumplimiento a la normatividad vigente.</t>
  </si>
  <si>
    <t>Analizar, tramitar las solicitudes y realizar la colocación de recursos a los registros viables por concepto de Atención Humanitaria y Ayuda Humanitaria</t>
  </si>
  <si>
    <t>Incumplir con los requisitos establecidos en la programación y colocación de asistencia humanitaria por los funcionarios de Subdirección de Asistencia y Atención Humanitaria como resultado de tráfico de influencias por el ofrecimiento de dadivas en beneficio propio o de un tercero</t>
  </si>
  <si>
    <t>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</si>
  <si>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Se define Plan de Acción para fortalecer los controles actuales y evitar la materialización del riesgo.</t>
  </si>
  <si>
    <t xml:space="preserve">Generar espacios de capacitación o sensibilización frente a la transparencia en la entrega de los recursos de asistencia humanitaria </t>
  </si>
  <si>
    <t>Profesional de la Subdirección de Asistencia y Atención Humanitaria de la línea de acción  de gestión para la entrega de asistencia humanitaria y gestión integral</t>
  </si>
  <si>
    <t>Las personas de la Subdirección de Asistencia y Atención Humanitaria encargadas del trámite y programación de atención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validación para colocación.</t>
  </si>
  <si>
    <t>Cuando se identifica un giro colocado a una persona fallecida o No Incluida y el giro se encuentra disponible, las personas de la SAAH (Subdirección de Asistencia y Atención Humanitaria) remiten una Orden de No Pago al Operador Bancario con el fin de evitar el cobro de los recursos colocados  a través de Correo Electrónico.</t>
  </si>
  <si>
    <r>
      <t xml:space="preserve">Las personas de la Subdirección de Asistencia y Atención Humanitaria </t>
    </r>
    <r>
      <rPr>
        <sz val="11"/>
        <color theme="1"/>
        <rFont val="Calibri"/>
        <family val="2"/>
        <scheme val="minor"/>
      </rPr>
      <t>con asignación de perfil, radican las incidencias que se identifican en las herramientas y aplicaciones de la gestión del trámite de las solicitudes de atención humanitaria a través de la herramienta establecida por la OTI ARANDA, de esta actividad queda como registro el reporte de ARANDA</t>
    </r>
  </si>
  <si>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</si>
  <si>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ante las victimas por incumplir con los requisitos definidos para realizar colocación de atención o ayuda humanitaria,</t>
  </si>
  <si>
    <t>debido a no contar con las fuentes de información de las victimas, falta de procedimientos automatizados, no ejecución de controles definidos, dificultad de comunicación entre procesos, fallas de las aplicaciones o disponibilidad de las mismas y dificultades en las validaciones de identidad de parte del operador de pagos.</t>
  </si>
  <si>
    <t>Remitir a la RNI y SVR la información que requiere ser actualizada de acuerdo a los protocolos de intercambio de información,  de esta actividad queda como registro correo electrónico</t>
  </si>
  <si>
    <t>Profesional de la Subdirección de Asistencia y Atención Humanitaria de la línea de acción  de gestión para la entrega de asistencia humanitaria</t>
  </si>
  <si>
    <t>Cuando se identifica un giro colocado a una persona fallecida o No Incluida y el giro se encuentra disponible, las personas de la SAAH (Subdirección de Asistencia y Atención Humanitaria) remiten una Orden de No Pago (ONP) al Operador de pagos con el fin de evitar el cobro de los recursos colocados  a través de Correo Electrónico.</t>
  </si>
  <si>
    <t xml:space="preserve">ante las victimas por incumplimiento de los protocolos de seguridad afectando la confidencialidad, integridad y/o la información registrada en documento físico o digital, </t>
  </si>
  <si>
    <t>debido a la ausencia o insuficiencia de procedimientos de Monitoreo, acceso no controlado a información sensible y/o confidencial, la falta o deficiencia de sistemas automatizados para ejecutar procesos y el envío de información sensible con anexos en Excel por correo electrónico.</t>
  </si>
  <si>
    <t>GA- BMT-011, GA-BSM-012, TI-SIF-003, TI-SIF-006, TI-SIF-009, GA-ARH-001, GA-ARH-002, GA- BMT-011, GA-BSM-012, TI-SIF-003, TI-SIF-006, TI-SIF-009, GA-ARH-001, GA-ARH-002, GA-RHM-001, GA.RHM-002-GA-DOT-013-GA-BMT-011</t>
  </si>
  <si>
    <r>
      <t xml:space="preserve">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 se cuenta con los formatos de aceptación de acuerdos.
</t>
    </r>
    <r>
      <rPr>
        <b/>
        <sz val="11"/>
        <color rgb="FF000000"/>
        <rFont val="Calibri"/>
        <family val="2"/>
      </rPr>
      <t>(A.13.2.4)</t>
    </r>
  </si>
  <si>
    <t>No se define Plan de Acción adicional dado el nivel residual del riesgo.</t>
  </si>
  <si>
    <r>
      <t xml:space="preserve">La Subdirección de Asistencia y Atención Humanitaria, a través de la línea de acción de administración y gestión de sistemas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t>
    </r>
    <r>
      <rPr>
        <b/>
        <sz val="11"/>
        <color rgb="FF000000"/>
        <rFont val="Calibri"/>
        <family val="2"/>
      </rPr>
      <t>(A.13.2.4)</t>
    </r>
  </si>
  <si>
    <r>
      <t xml:space="preserve">La Subdirección de Asistencia y Atención Humanitaria, a través de la línea de acción de Gestión para la Entrega de asistencia humanitaria,  consolida a través de bases de acceso y Excel la colocación de las solicitudes de ayuda humanitaria que se aprueban previamente a través del análisis de información y cumplimiento de los requisitos definidos en la resolución 2349 de 2012, cada vez que se solicita realizar colocaciones por concepto de ayuda humanitaria y  realizan las gestiones de pagos. Como evidencia se cuenta con las bases acceso y Excel del trámite realizado.
</t>
    </r>
    <r>
      <rPr>
        <b/>
        <sz val="11"/>
        <color rgb="FF000000"/>
        <rFont val="Calibri"/>
        <family val="2"/>
      </rPr>
      <t xml:space="preserve">
(A.12.4.2 - A.12.4.3 - A.18.1.3)</t>
    </r>
  </si>
  <si>
    <t>Participación y visibilización</t>
  </si>
  <si>
    <t>Promover la participación de las víctimas para lograr su incidencia en la política pública, generando lineamientos, espacios, estrategias y su fortalecimiento.</t>
  </si>
  <si>
    <t>Acompañar técnicamente el proceso de inscripción, elección e instalación de mesas de participación con las secretarias técnicas (Defensorías y Personería), en Coordinación con la Cancillería, entidades territoriales y cooperación internacional de acuerdo con las coyunturas sociopolíticas</t>
  </si>
  <si>
    <t>ante nuestras partes interesadas debido a la imposibilidad para promover la participación en la realización de la inscripción, elección e instalación de las mesas de participación efectiva de las víctimas previamente planificadas,</t>
  </si>
  <si>
    <t xml:space="preserve">debido a la falta de realización de la convocatoria por parte del Ministerio publico a las organizaciones de victimas para participar en la elección, situaciones de violencia y estigmatización que no permiten que líderes y lideresas se postulen para hacer parte de las mesas de participación de víctimas o falta de operador Logístico. </t>
  </si>
  <si>
    <t>La Subdirección de Participación hace el acompañamiento a las secretarías técnicas (defensorías y personerías), las cuales son las encargadas de socializar la convocatoria a las organizaciones de víctimas  durante los 3 primeros  meses del año a través de campañas publicitarias por medios radiales, panfletos, pendones, afiches.. etc.,   previo a la fecha indicada para la elección de las mesas de participación efectiva de las víctimas. Las secretarías técnicas envían a través de correos electrónicos a la Subdirección de Participación el número de organizaciones inscritas.</t>
  </si>
  <si>
    <t>De acuerdo al nivel residual del riesgo y el 14% solo de probabilidad residual de materialización, se define no implementar Plan de Acción adicional.</t>
  </si>
  <si>
    <t xml:space="preserve">Las Dirección de Gestión Interinstitucional se encarga del proceso contractual durante los 4 primeros  meses del año a fin de garantizar el apoyo logístico para el desarrollo de las actividades para la elección e instalación de las mesas efectiva de las víctimas. En caso de ser necesario se generan alertas por parte de la Dirección Interinstitucional a la Dirección General. El operador entrega a la unidad las actas y listados de asistencia para dar cumplimiento y veracidad de cada evento. </t>
  </si>
  <si>
    <t>Ejecutar el cronograma y realizar el
alistamiento para los fortalecimientos en las mesas de participación efectiva de las víctimas, y de las víctimas organizadas y no organizadas de acuerdo con las coyunturas
socio-políticas</t>
  </si>
  <si>
    <t xml:space="preserve">por los  procesos logísticos adelantados y ante los diferentes actores del proceso ante la imposibilidad para realizar el fortalecimiento a las mesas de participación para su incidencia en la política pública, </t>
  </si>
  <si>
    <t>debido a la falta desarticulación de los miembros de la mesa y entes territoriales, desconocimiento de la ley en cuanto a la construcción de propuestas por parte de las secretarías técnicas o situaciones de orden público y/o por factores ambientales que afecten los espacios de participación en los diferentes Municipios y Departamentos.</t>
  </si>
  <si>
    <t>La unidad de Atención y Reparación Integral a las victimas realiza fortalecimientos periódicos (Mensuales) en el hámbito departamental a las secretarías técnicas, en donde se socializa todos los componentes del protocolo de participación y la normatividad legal vigente. las secretarias técnicas son las encargadas de la construcción de las propuestas de acuerdo al tema en específico a tratar. En el evento que por factores ambientales no se pudiera realizar dichos fortalecimientos presenciales se programarían de forma Virtual. Como evidencia queda el informe de comisión y/o la capacitación virtual y el listado de asistencia de cada evento.</t>
  </si>
  <si>
    <t>Se define implementar Plan de Acción adicional con el fin de evitar su materialización.</t>
  </si>
  <si>
    <t>la Unidad de Atención y Reparación Integral a las victimas cuenta con un Centro de Monitoreo de Riesgos, a través del cual se consulta las posibles afectaciones de orden público que afecten la realización de la Actividad, en donde desde la Subdirección de Participación se hace el requerimiento de la información y viabilidad para el desarrollo de la actividad según la ubicación para el desarrollo, en el caso que no se viable realizar el acompañamiento presencialmente se procederá a realizarlo virtualmente o se reprograma; para la evidencia del control se hará a través de Correo Electrónico</t>
  </si>
  <si>
    <t>trimestral</t>
  </si>
  <si>
    <t>Designo por el Líder del proceso</t>
  </si>
  <si>
    <t>La unidad de Atención y Reparación Integral a las victimas a través del Centro de Operaciones y Monitoreo de riesgos (COMR), se encarga de articular con las alcaldías departamentales y sus correspondientes cuadrantes, las acciones previas para garantizar la participación de los funcionarios en cada uno de los eventos a realizar conforme a lo establecido en el protocolo de participación. Así como también con las herramientas tecnológicas y los lineamientos para el trabajo en casa se garantiza el desarrollo de la participación de los funcionarios en cada evento. Se generan alertas por parte del COMR, a través de correo electrónico y telefónicamente.</t>
  </si>
  <si>
    <t>Las Dirección de Gestión Interinstitucional se encarga del proceso contractual durante los 4 primeros meses del año a fin de garantizar el apoyo logístico para el desarrollo de las actividades para la elección e instalación de las mesas efectiva de las víctimas. En caso de ser necesario se generan alertas por parte de la Dirección Interinstitucional a la Dirección General. El operador entrega a la unidad las actas y listados de asistencia para dar cumplimiento y veracidad de cada evento.</t>
  </si>
  <si>
    <t>Participación de las víctimas en los espacios señalados por la Ley y/o contemplados en el plan de acción del proceso</t>
  </si>
  <si>
    <t>Uso indebido o inadecuado de los recursos para garantizar la participación de las víctimas en los espacios señalados por la Ley y/o contemplados en el plan de acción del proceso por parte de funcionarios u operadores con el objetivo de beneficiar a un tercero.</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</si>
  <si>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devolverá al operador para su respectiva corrección. Como evidencia queda el informe entregado por el operador luego de cada evento.</t>
  </si>
  <si>
    <t>Por la Tipología del riesgos, se define implementar Plan de Acción adicional con el fin de evitar su materialización.</t>
  </si>
  <si>
    <t>La Subdirección de Participación implementará la elaboración de informes de actividades y gestión post jornada  con datos cualitativos y cuantitativos con el fin de garantizar la efectiva ejecución de los recursos.</t>
  </si>
  <si>
    <t>mensual</t>
  </si>
  <si>
    <t>funcionarios y contratistas</t>
  </si>
  <si>
    <t>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t>
  </si>
  <si>
    <t>Actividades propias del proceso</t>
  </si>
  <si>
    <t>ante las partes interesadas y sanciones por entes de control por divulgación o alteración no autorizada e indisponibilidad de los Activos de tipo Talento Humano del proceso,</t>
  </si>
  <si>
    <t>debido a la ausencia o insuficiencia de procedimientos de Monitoreo y de controles para la protección de la información en el almacenamiento, al acceso no controlado a información sensible / confidencial,  falta de conectividad o fallas tecnológicas.</t>
  </si>
  <si>
    <t xml:space="preserve">Posibilidad de pérdida económica y reputacional ante las partes interesadas y sanciones por entes de control por divulgación o alteración no autorizada e indisponibilidad de las listas de asistencia, actas, archivos impresos y digitales, por la falta de metodología en los procedimientos de monitoreo y control. </t>
  </si>
  <si>
    <t>SP-ARH-001
SP-ARH-002</t>
  </si>
  <si>
    <r>
      <t xml:space="preserve">El proceso de participación cuenta con un enlace administrativo el cual se encarga de la actualización y solicitud de usuarios cada vez que se requieren para acceder a las herramientas tecnológicas, el cual solicita el diligenciamiento del formato de acuerdo de confidencialidad emitido por la OTI con el objetivo de controlar y hacer seguimiento al uso de la información de la Unidad . En caso de retiro de un funcionario o contratista, el usuario es deshabilitado.
Como evidencias se cuenta con los acuerdos de confidencialidad suscritos por cada herramienta.
</t>
    </r>
    <r>
      <rPr>
        <b/>
        <sz val="11"/>
        <color rgb="FF000000"/>
        <rFont val="Calibri"/>
        <family val="2"/>
      </rPr>
      <t>(A.9.4 - A.9.4.1 - A.9.4.2)</t>
    </r>
  </si>
  <si>
    <t>Por el nivel de severidad residual del riesgos y su probabilidad de materialización de tan solo el 9%, no  se define Plan de Acción adicional</t>
  </si>
  <si>
    <r>
      <t xml:space="preserve">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
</t>
    </r>
    <r>
      <rPr>
        <b/>
        <sz val="11"/>
        <color rgb="FF000000"/>
        <rFont val="Calibri"/>
        <family val="2"/>
      </rPr>
      <t>(A.9.4 - A.9.4.1 - A.9.4.2)</t>
    </r>
  </si>
  <si>
    <r>
      <t xml:space="preserve">El acceso a la información se encuentra en la IP del computador del auxiliar administrativo lo que hace que se restringida para el resto de la ciudadanía. En caso de presentarse alguna inconsistencia el auxiliar administrativo le notifica a la OTI la situación. Como evidencia se encuentra una carpeta creada en RED la cual contiene la información de todos los documentos del proceso.
</t>
    </r>
    <r>
      <rPr>
        <b/>
        <sz val="11"/>
        <color rgb="FF000000"/>
        <rFont val="Calibri"/>
        <family val="2"/>
      </rPr>
      <t>(A.9.4 - A.9.4.1 - A.9.4.2)</t>
    </r>
  </si>
  <si>
    <t>Prevención de hechos victimizantes</t>
  </si>
  <si>
    <t>Apoyar a las entidades territoriales para que, en el marco de la prevención urgente, fortalezcan la capacidad de respuesta humanitaria y mitiguen los impactos de la violencia asociada al conflicto armado, de acuerdo con sus particularidades poblacionales y territoriales, a partir de las siguientes acciones: identificación y verificación de riesgos de violaciones a los derechos humanos o infracciones al Derecho Internacional Humanitario, alistamiento para la atención de emergencias a través de la asistencia técnica para la actualización de Planes de Contingencia, coordinación y seguimiento de la atención de emergencias, participación en espacios de coordinación interinstitucional para la prevención y la protección, implementación de mecanismos de apoyo subsidiario en ayuda y atención humanitaria inmediata y mecanismos de apoyo en concurrencia.</t>
  </si>
  <si>
    <t>Coordinar la implementación, con las entidades competentes (nacionales y territoriales) y con las autoridades étnico territoriales (de ser el caso), las acciones para brindar la atención oportuna e integral y realizar seguimiento a las emergencias humanitarias masivas: desplazamientos masivos, confinamientos y actos de terrorismo.</t>
  </si>
  <si>
    <t>ante las partes interesadas por no brindar atención oportuna y seguimiento a las emergencias humanitarias masivas, desplazamientos masivos, confinamientos y actos de terrorismo</t>
  </si>
  <si>
    <t>debido a alteraciones del orden público que generan condiciones de riesgo o impiden el ingreso de los funcionarios al territorio para la atención de emergencias humanitarias, poca corresponsabilidad de las autoridades territoriales al no convocar los espacios de coordinación institucional creados por la ley para la respuesta ante la ocurrencia de emergencias humanitarias y reducciones presupuestales y financieras que limiten la capacidad del equipo para atender emergencias.</t>
  </si>
  <si>
    <t>Cada vez que se presente una emergencia humanitaria de tipo masivo(EHM) y se requiera adelantar una misión humanitaria para verificar la situación y/o brindar atención humanitaria, el(la) profesional del equipo de Emergencias de la SPAE designado para ingresar a la zona debe diligenciar el plan de seguimiento establecido por el Centro de Operaciones y Monitoreo de Riesgos (COMR), para el monitoreo y seguimiento durante el desarrollo de la actividad, como evidencias se registran los correos electrónicos con el COMR. 
En caso de que no existan las garantías mínimas de seguridad, el profesional debe abstenerse de ingresar a la zona.</t>
  </si>
  <si>
    <t>De acuerdo a la efectividad de los controles existentes y el % de probalidad materialización de solo 11% no se establece plan de acción adicional, sin embargo, se debe tener en cuenta que para las actividades realizadas por la Subdirección de Prevención y Atención de Emergencias en la vigencia 2022 se está realizando la actualización de la resolución que puede estar sujeta a cambios en el procedimiento.</t>
  </si>
  <si>
    <t>Cada vez que se presente una Emergencia Humanitaria de tipo Masivo (EHM), el(la) profesional del equipo de Emergencias de la SPAE encargado(a) del seguimiento de la emergencia humanitaria, debe solicitar que se realice una convocatoria extraordinaria de los escenarios destinados para hacer seguimiento a la emergencia y coordinar la atención de esta, quedan como evidencia correos electrónicos de gestión
En caso de que no se convoque, se mantendrá la incidencia sobre la entidad territorial para obrar en el marco de lo estipulado en la Ley.</t>
  </si>
  <si>
    <t>El(la) subdirector(a) de la SPAE o el(la) líder del equipo de emergencias debe asistir a reuniones de articulación con representantes de los organismos internacionales de manera periódica una vez se convoque a estos espacios, con el fin de coordinar acciones humanitarias y garantizar la atención integral de la población afectada, estableciendo como evidencia los acuerdos de entendimiento que firma la entidad a través del grupo de Cooperación Internacional con cada organización humanitaria. 
En caso de no llevarse a cabo dichas reuniones, se instará a la oficina de cooperación de la UARIV para que gestione dichos espacios.</t>
  </si>
  <si>
    <t xml:space="preserve">Brindar Ayuda y Atención Humanitaria Inmediata
en subsidiaridad en los componentes
de alimentación y/o alojamiento
temporal a través del mecanismo
dinero.
Brindar Ayuda y Atención Humanitaria Inmediata
en subsidiaridad en los componentes
de alimentación y/o alojamiento
temporal a través de los mecanismos
especie por evento y especie
periódico.
</t>
  </si>
  <si>
    <t>ante las partes interesadas y sanciones por entes de control al no brindar la Ayuda y Atención Humanitaria Inmediata en subsidiaridad en los mecanismos de dinero, especie por evento o especie periódica,</t>
  </si>
  <si>
    <t>debido a la inclusión de personas en la solicitud que no hacen parte o que no cumplen con los requisitos, por parte de las entidades territoriales, errores en la elaboración de documentos que se adjuntan a la solicitud por parte de las entidades territoriales, ausencia de herramientas tecnológicas  y condiciones ambientales y/o disposiciones sanitarias por COVID que impiden la entrega oportuna de Ayuda y Atención Humanitaria Inmediata.</t>
  </si>
  <si>
    <t xml:space="preserve">
1073</t>
  </si>
  <si>
    <t>El(la) profesional del equipo de Ayuda y atención Humanitaria Inmediata, cada vez que reciba las solicitudes de Atención y/o Ayuda Humanitaria Inmediata, debe revisar los criterios establecidos en la normatividad vigente para acceder al apoyo subsidiario, con el fin de identificar si cumple con los requisitos exigidos para acceso al apoyo subsidiario, dejando como evidencias correos electrónicos y SISPAE de dicha gestión. 
Si se identifica que no cumple con los requisitos, se rechazará e informará a la Entidad Territorial, con copia a la Dirección Territorial y al enlace de la Gobernación.</t>
  </si>
  <si>
    <t>De acuerdo a la efectividad de los controles existentes y el % de probalidad materialización de solo 14% no se establece plan de acción adicional, sin embargo, se debe tener en cuenta que para las actividades realizadas por la Subdirección de Prevención y Atención de Emergencias en la vigencia 2022 se está realizando la actualización de la resolución que puede estar sujeta a cambios en el procedimiento.</t>
  </si>
  <si>
    <t>El(la) profesional del equipo de Ayuda y atención Humanitaria Inmediata, cada vez que reciba las solicitudes de Atención y/o Ayuda Humanitaria Inmediata, debe revisar los documentos e información establecidos en la normatividad vigente para acceder al apoyo subsidiario, con el fin de identificar si cumple con los requisitos exigidos para acceso al apoyo subsidiario, dejando como evidencias correos electrónicos y SISPAE de dicha gestión.
Si se identifica que no cumple con los requisitos, se rechazará e informará a la Entidad Territorial, con copia a la Dirección Territorial y al enlace de la Gobernación.</t>
  </si>
  <si>
    <t>La Subdirección de Prevención y Atención de Emergencias con el apoyo de la Red Nacional de Información, se encuentra implementando la herramienta tecnológica SISPAE con el fin de sistematizar y mejorar los procedimientos relacionados con la gestión de esta Subdirección, quedando como evidencias la matriz de solicitudes, los correos electrónicos y los reportes descargables de la herramienta SISPAE.
En el caso de que la herramienta presente fallas,  se podrán recibir las solicitudes por correo electrónico institucional.</t>
  </si>
  <si>
    <t>Apoyar proyectos agropecuarios de entidades territoriales, mediante la entrega de insumos y herramientas de uso agropecuario
Apoyar proyectos de infraestructura social y comunitaria de entidades territoriales, mediante la entrega de materiales para construcción y/o dotación mobiliaria.</t>
  </si>
  <si>
    <t>ante las partes interesadas al no entregar los materiales de construcción, dotación de mobiliario y/o insumos, semillas y herramientas agropecuarias en concurrencia</t>
  </si>
  <si>
    <t>debido a incumplimientos por características técnicas de los productos, retrasos en los tiempos de entrega por motivos ambientales, técnicos, de seguridad, entre otros y errores humanos de diligenciamiento de los formatos que dificulte la entrega en los sitios acordados.</t>
  </si>
  <si>
    <t>procesos</t>
  </si>
  <si>
    <t>El(la) profesional SPAE de la dirección territorial, cada vez que coordine y programe una entrega de insumos o materiales, debe confirmar las horas y fechas de entrega con la entidad territorial y debe diligenciar el plan de seguimiento establecido por el Centro de Operaciones y Monitoreo de Riesgos (COMR), para el monitoreo y seguimiento durante el desarrollo de la actividad, como evidencias se registran los correos electrónicos con el COMR. 
En caso de que no existan las garantías mínimas de seguridad se abstiene de ingresar a la zona.</t>
  </si>
  <si>
    <t>De acuerdo a la efectividad de los controles existentes y el % de probalidad materialización de solo 10% no se establece plan de acción adicional. Se debe tener en cuenta que para las actividades realizadas por la Subdirección de Prevención y Atención de Emergencias en la vigencia 2022 se está realizando la actualización de la resolución que puede estar sujeta a cambios en el procedimiento. De igual forma se tiene programado realizar la actualización del procedimiento debido a cambios estructurales que unifican las actividades de proyectos de ISC y agropecuarios dentro de la Dirección de Gestión Interinstitucional. La ejecución además se ve afectada por prorroga contractual de esta actividad hasta 31 de marzo del 2022</t>
  </si>
  <si>
    <t>El(la) profesional SPAE del equipo de proyectos cada vez que coordine y programe una entrega, realiza monitoreo y seguimiento del vehículo que transporta los materiales e insumos, a través de seguimiento por sistema satelital enviado por el proveedor, con el fin de cumplir a cabalidad los tiempos de entrega, dejando como evidencia el correo de solicitud de información. 
Si se evidencia que el vehículo no podrá cumplir con el cronograma establecido por algún imprevisto ambiental o natural, en ese caso, se notificará inmediatamente a la Dirección Territorial y a la entidad territorial para que adelanten las gestiones pertinentes.</t>
  </si>
  <si>
    <t>El(la) profesional SPAE de la dirección territorial, cada vez que coordina y programa una entrega, recibe y verifica que los materiales e insumos o herramientas entregados cumplan con las especificaciones de producto detalladas en el ""Instructivo para verificación de insumos agropecuarios e infraestructura"" remitidos con anterioridad, con el fin de determinar si la totalidad de los insumos cumplen con los requisitos solicitados dejando como evidencia el acta de entrega y los correos electrónicos
Si realizada la verificación, se evidencia incumplimiento de requisitos, se dejará constancia en el acta de entrega y no se reciben los insumos defectuosos.</t>
  </si>
  <si>
    <t>Brindar asistencia técnica para formulación o actualización de Planes de Contingencia, a partir de la guía metodológica diseñada para ese propósito.</t>
  </si>
  <si>
    <t>ante las Entidades Territoriales y gubernamentales pertenecientes al SNARIV al no planear de manera objetiva información completa y necesaria para la formulación y actualización de planes de contingencia, con el fin de que las entidades territoriales alisten la respuesta a emergencias y formalicen el apoyo subsidiario en la herramienta SISPAE</t>
  </si>
  <si>
    <t>debido a falta de capacitación o fortaleza en las competencias de los profesionales territoriales para el desarrollo de las  asistencias técnicas y falta apropiación en la metodología y las herramientas complementarias para la asistencia técnica por parte de profesionales territoriales.</t>
  </si>
  <si>
    <t>El(la) profesional SPAE del equipo de alistamiento de la respuesta a emergencias establece la realización de talleres de capacitación (presenciales y/o virtuales), una vez al año para cada dirección territorial, para fortalecer las competencias de los profesionales territoriales SPAE, con el fin de reforzar las capacidades para brindar asistencia técnica a entidades territoriales, apropiación de las herramientas para la asistencia técnica, cumpliendo con los criterios establecidos en la guía metodológica, quedando como evidencia las actas de talleres de capacitación y correos electrónicos de convocatoria.
En el caso de no poder realizar las jornadas de capacitación, o que los profesionales en territorios no puedan asistir a las convocatorias, se remitirán los materiales y herramientas de asistencia técnica para planes de contingencia vía correo electrónico.</t>
  </si>
  <si>
    <t>De acuerdo a la efectividad de los controles existentes y el % de probalidad materialización de solo 13% no se establece plan de acción adicional. Se debe tener en cuenta que para las actividades realizadas por la Subdirección de Prevención y Atención de Emergencias en la vigencia 2022 se está realizando la actualización de la resolución que puede estar sujeta a cambios en el procedimiento.</t>
  </si>
  <si>
    <t>El(la) profesional SPAE del equipo de alistamiento de la respuesta a emergencias realiza jornadas de capacitación (presenciales y/o virtuales), en el primer trimestre del año, para el manejo de herramientas tecnológicas y metodológicas que faciliten el desarrollo del procedimiento, con el fin de que los profesionales territoriales SPAE tengan las capacidades para cumplir de manera adecuada con el procedimiento de asistencia técnica para planes de contingencia. De no poderse realizar las jornadas de capacitación, se remitirán los instructivos para el uso de herramientas metodológicas y tecnológicas dejando como evidencia las actas de capacitación realizadas con los soportes de cumplimiento y correos electrónicos.</t>
  </si>
  <si>
    <t>El(la) profesional SPAE del equipo de alistamiento de la respuesta a emergencias hace control y seguimiento una vez realizados los talleres y jornadas de capacitación a los profesionales territoriales SPAE a través de correo electrónico y reuniones (virtuales y/o presenciales), de igual forma se aplica una prueba de nivel de entendimiento a los profesionales territoriales SPAE con el fin de conocer e impulsar acciones para incrementar el nivel de apropiación de la metodología y herramientas complementarias para la asistencia técnica, dejando como evidencias las pruebas aplicadas y los correos de seguimiento y control. 
En el caso de no poder realizar los controles y seguimientos, así como la prueba de nivel de entendimiento, se hará una evaluación de la apropiación con base en el análisis de la encuesta de satisfacción.</t>
  </si>
  <si>
    <t xml:space="preserve">Identificar y verificar riesgos de violaciones de derechos humanos e infracciones al DIH a través del seguimiento diario a las situaciones de orden público relacionadas con el conflicto armado en el territorio
nacional.
Aportar insumos para la toma de decisiones en los escenarios interinstitucionales para la coordinación de acciones de prevención, protección, y alistamiento para la atención inmediata de emergencias humanitarias - CIPRAT, CERREM, GTER, CIPRUNNA, CTJT, Subcomités Técnicos, y otras instancias que hacen parte del SNARIV. </t>
  </si>
  <si>
    <t xml:space="preserve">ante las partes interesadas al no aportar insumos para la toma de decisiones en los escenarios interinstitucionales para la coordinación de acciones de prevención, protección, y alistamiento para la ayuda y atención inmediata de emergencias humanitarias tales como CIPRAT, CERREM, GTER, GVP, CIPRUNNA, CTJT, Subcomités Técnicos, y otras instancias que hacen parte del SNARIV. </t>
  </si>
  <si>
    <t>debido a debilidades para la identificación, verificación de situaciones de riesgo humanitario e Inoportunidad en el envío de información solicitada a las Direcciones Territoriales.</t>
  </si>
  <si>
    <t xml:space="preserve">1627
</t>
  </si>
  <si>
    <t xml:space="preserve">El(la) profesional SPAE del nivel nacional, encargado del espacio de coordinación, realiza anualmente una capacitación a los profesionales territoriales de la SPAE con el propósito de informar las responsabilidades de las entidades territoriales en la atención de los casos. Esta capacitación se realiza virtualmente y se agenda a través de correo electrónico, enviando el material de apoyo como presentaciones power point y el folleto para la activación de la ruta de amenaza.
En el caso de no poder realizar las jornadas de capacitación, o que los profesionales en territorios no puedan asistir a las convocatorias, se remitirán los materiales y herramientas vía correo electrónico. </t>
  </si>
  <si>
    <t>De acuerdo a la efectividad de los controles existentes y el % de probalidad materialización de solo 33% no se establece plan de acción adicional. Se debe tener en cuenta que para las actividades realizadas por la Subdirección de Prevención y Atención de Emergencias en la vigencia 2022 se está realizando la actualización de la resolución que puede estar sujeta a cambios en el procedimiento.</t>
  </si>
  <si>
    <t xml:space="preserve">El(la) profesional SPAE del nivel nacional, encargado del espacio de coordinación, una vez recibe requerimiento de información, envía al director(a) Territorial la solicitud de los insumos e indica la fecha límite de respuesta. Adicionalmente realiza seguimiento semanalmente a los insumos remitidos por las Direcciones Territoriales dejando como evidencia las bases de datos de seguimiento a requerimientos con los números de Orfeo de respuesta.
En el caso de no recibir la respuesta a tiempo, se reenvía al director(a) Territorial al respecto para que se tomen las medidas pertinentes. </t>
  </si>
  <si>
    <t>Inadecuada utilización y/o disposición por parte de las entidades territoriales en beneficio o interés particular o de un tercero, de los materiales y/o insumos  suministrados por la UARIV  para apoyar proyectos agropecuarios y proyectos de infraestructura social y comunitaria.</t>
  </si>
  <si>
    <t>El(la) profesional SPAE del nivel territorial, una vez que se ha realizado la entrega de insumos herramientas , dotación y/o materiales de construcción a una entidad territorial y que por motivos de seguridad y/o ambiental no estuvo presente en la recepción, debe programar una visita de verificación posterior, en la cual revisa almacenamiento, calidad y cantidad de los elementos recibidos, y recibe copia del acta de entrega firmada por la entidad territorial dejando constancia de observaciones en el informe de visita, acta de entrega y correos electrónicos. 
Si no se logra materializar la visita posterior, se solicitara la remisión del acta de entrega firmada por el profesional competente de  la entidad territorial, y se reiterará mediante correo electrónico la obligación de hacer buen uso y disposición de los elementos enviados.</t>
  </si>
  <si>
    <t>Se debe tener en cuenta que para las actividades realizadas por la Subdirección de Prevención y Atención de Emergencias en la vigencia 2022 se está realizando la actualización de la resolución que puede estar sujeta a cambios en el procedimiento. De igual forma se tiene programado realizar la actualización del procedimiento debido a cambios estructurales que unifican las actividades de proyectos de ISC y agropecuarios dentro de la Dirección de Gestión Interinstitucional. La ejecución además se ve afectada por prorroga contractual de esta actividad hasta 31 de marzo del 2022</t>
  </si>
  <si>
    <t>El(la) profesional SPAE del equipo de proyectos realizará la solicitud vía correo electrónico al enlace territorial solicitando agendamiento con el fin de realizar la visita posterior en caso de que se materialice el riesgo y con el fin de que se implemente el control descrito.</t>
  </si>
  <si>
    <t>Equipo de proyectos</t>
  </si>
  <si>
    <t xml:space="preserve">El(la) profesional SPAE territorial con acompañamiento del equipo de proyectos de nivel nacional, una vez se ha materializado la entrega de insumos, dotación y/o materiales de construcción a una entidad territorial, debe realizar seguimiento a la disposición final y/o utilización de los mismos a través del diligenciamiento del "Informe de Avance de Obra",  "Informe de Disposición Final" o el "informe de seguimiento proyecto agropecuario" o "acta de entrega del proyecto", según sea el caso, el cual deberá remitir al Nivel Nacional para su revisión y aprobación, dejando como evidencia los documentos anteriormente mencionados y los correos electrónicos de solicitud.
En el caso que se materialice una mala utilización y/o disposición de los elementos entregados, se solicitara mediante correo electrónico a la entidad territorial un informe por escrito de la situación, y de ser necesario, se informará a los organismos de control para las medidas pertinentes. </t>
  </si>
  <si>
    <t>El(la) profesional SPAE del equipo de proyectos solicita de manera mensual el envío del informe de seguimiento del proyecto a las Entidades Territoriales hasta su finalización, en caso de no tener respuesta por mas de 2 meses se procederá a informar a las entidades de control.</t>
  </si>
  <si>
    <t>Ejecutar los controles que se generen como resultado del análisis, evaluación y calificación de los aspectos e impactos ambientales, los peligros que afecten la seguridad y la salud en el trabajo, los activos de seguridad de la información y los riesgos operativos y de corrupción</t>
  </si>
  <si>
    <t>ante las partes interesadas y sanciones por entes de control por divulgación o alteración no autorizada, indisponibilidad de los activos asociados a información y/o talento humano</t>
  </si>
  <si>
    <t xml:space="preserve">debido a la ausencia o insuficiencia de procedimientos de Monitoreo  y controles para la protección de la información en el almacenamiento o el acceso no controlado a información sensible / confidencial </t>
  </si>
  <si>
    <t>GP-PAE-001
GP-PAE-003
GP-PAE-004
GP-PAE-005
GP-PAE-006
GP-PAE-008
GP-PAE-009
GP-PAE-010
GP-PAE-013
GP-PAE-017
GP-PAE-021
GP-PAE-029
GP-PAE-031
GP-PAE-032
GP-PAE-035
GP-PAE-036
GP-PAE-037
GP-PAE-038
GP-PAE-040
GP-PAE-042
GP-PAE-043
GP-PAE-046
GP-PAE-047
GP-PAE-048
GP-PAE-049
GP-PAE-050
GP-PAE-052
GP-PAE-053
GP-PAE-054
GP-PAE-055
GP-PAE-057
GP-PAE-058
GP-PAE-059
GP-PAE-060
GP-PAE-061
GP-PAE-063
GP-PAE-066
GP-PAE-067
GP-PAE-069
GP-PAE-071
GP-PAE-072
GP-PAE-074
GP-ARH-001
GP-ARH-002</t>
  </si>
  <si>
    <r>
      <t xml:space="preserve">Los funcionarios, contratistas y colaboradores de la Subdirección de Prevención y Atención de Emergencias deben realizar mensualmente una copia del respaldo de la información en la carpeta SharePoint destinada para salvaguardar la información del proceso, con el fin de resguardar la información.
En caso de registrarse la no realización del respaldo de la información por parte de algún colaborador, se enviará un correo electrónico impulsando la importancia de la realización del almacenamiento de la información en las herramientas dispuestas para tal fin. 
</t>
    </r>
    <r>
      <rPr>
        <b/>
        <sz val="11"/>
        <color rgb="FF000000"/>
        <rFont val="Calibri"/>
        <family val="2"/>
      </rPr>
      <t>(A.12.3 - A.12.3.1)</t>
    </r>
  </si>
  <si>
    <t>De acuerdo a la efectividad de los controles existentes y el % de probalidad materialización de solo 8% no se establece plan de acción adicional.</t>
  </si>
  <si>
    <r>
      <t xml:space="preserve">La Subdirección de Prevención y Atención de Emergencias con el apoyo de la Red Nacional de Información, se encuentra implementando la herramienta tecnológica SISPAE con el fin de sistematizar y mejorar los procedimientos relacionados con la gestión de esta Subdirección, quedando como evidencias la matriz de solicitudes, los correos electrónicos y los reportes descargables de la herramienta SISPAE.
En el caso de que la herramienta presente fallas,  se podrán recibir las solicitudes por correo electrónico institucional.
</t>
    </r>
    <r>
      <rPr>
        <b/>
        <sz val="11"/>
        <color rgb="FF000000"/>
        <rFont val="Calibri"/>
        <family val="2"/>
      </rPr>
      <t>(A.17.1.2)</t>
    </r>
  </si>
  <si>
    <t>Registro y Valoración</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</si>
  <si>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generar insumos para el análisis de información y la gestión del conocimiento y actualizar la información en el RUV con el fin que las victimas tengan acceso a las medidas de asistencia, atención y reparación establecidos en la ley.</t>
  </si>
  <si>
    <t>Distribuir los formatos Únicos de Declaración -FUD- ó suministro de la herramienta de toma en línea a las oficinas del Ministerio Público para la recepción de la declaración junto a la documentación anexa.</t>
  </si>
  <si>
    <t xml:space="preserve">debido a la falta de formatos únicos de declaración-FUD- o que los Formatos remitidos desde la entidad no se reciban en las oficinas del Ministerio Público -MP-, así como el desconocimiento en el diligenciamiento del FUD por parte de los funcionarios del MP, </t>
  </si>
  <si>
    <t xml:space="preserve">por falta de recursos o insumos para la impresión o alistamiento  de los FUD al interior de la entidad, o hurto de estos en el proceso de distribución. Así mismo la ausencia de una capacitación adecuada para el uso de la herramienta de toma de declaración en línea. </t>
  </si>
  <si>
    <t>El apoyo asistencial del procedimiento de Gestión de la Declaración realiza un seguimiento semanal en la distribución de los Formatos Únicos de Declaración - FUD- a las oficinas del Ministerio Público a través del diligenciamiento del formato de Seguimiento distribución FUD, esto con el fin de tener su control y su debida trazabilidad. al identificar una solicitud de Formatos (Digital y/o física), se procede a la verificación con el fin de validar si han sido diligenciados y enviados a la UARIV, al no contar información se entiende que existen problemas en la administración de los FUD y se solicitará a Ministerio Público información sobre estos formatos, no se autorizará el envío hasta tanto no se cuente con la información de la gestión de estos formatos. Evidencia: Base distribución FUD, Matriz de seguimiento.</t>
  </si>
  <si>
    <t>Se define Plan de Acción por el nivel de severidad residual del riesgo,  con el fin de evitar su materialización.</t>
  </si>
  <si>
    <t>Enviar por correo electrónico los Formatos Únicos de Declaración al Ministerio Público que los requiera.
 Desarrollar espacios de refuerzos a la capacitación con el fin de afianzar conocimientos y garantizar el correcto ejercicio de la toma de declaración, esto para las oficinas en las que se identifique inconsistencias frecuentes en la información registrada en los FUD.</t>
  </si>
  <si>
    <t xml:space="preserve">Líder de procedimiento </t>
  </si>
  <si>
    <t>El apoyo asistencial del procedimiento de Gestión de la Declaración verifica mensualmente las solicitudes realizadas por Ministerio Público al correo electrónico para él envió de los formularios. Esto con el fin de establecer la cantidad de formatos a distribuir y programar la impresión de estos mismos. Posteriormente son enviados por correo certificado. En caso de que el Ministerio Público o las Direcciones Territoriales requieran los FUD de manera inmediata se enviaran mediante correo electrónico (formato PDF) con un código asignado a fin de que puedan ser impresos y se proceda a tomar la declaración. Evidencia: Queda el correo enviado por solicitudesFUD@unidadvictimas.gov.co donde se informa la disponibilidad de formatos y la programación para la impresión de estos.</t>
  </si>
  <si>
    <t>El personal delegado por Gestión de la Declaración en conjunto el equipo de formaciones realiza espacios de capacitación y asistencias técnicas a Ministerio Publico con el fin de garantizar el correcto uso de los diferente mecanismos para la tomada de delación (Física o en línea), esta actividad se desarrolla cada vez que se requiera o sea solicitada por parte de un funcionario o oficina del ministerio o consulados. Evidencia: Acta de reunión y Descarga de los reportes de Aranda.</t>
  </si>
  <si>
    <t>Analizar, valorar y decidir sobre las solicitudes de la inclusión o no inclusión en el Registro Único de Víctimas.</t>
  </si>
  <si>
    <t xml:space="preserve">por el Incumplimiento en los términos establecidos por la ley para la valoración de las solicitudes de inscripción en el Registro Único de Víctimas que cuenten con los requisitos mínimos, </t>
  </si>
  <si>
    <t>debido a Inconsistencias en la información relacionada en la solicitud de inscripción de Victimas, o Recepción de casos especiales que requieren una orientación jurídica partilicual, así como también, la Identificación de presuntas irregularidades en la toma de la declaración o detección de posibles acciones irregulares al registro.</t>
  </si>
  <si>
    <t>El líder del procedimiento reporta el seguimiento mensual realizado a las declaraciones próximas a vencer, esto con el fin de realizar un controlar de las declaraciones que se encuentran asignadas y no asignadas, se encuentran en estados pendientes por valorar, contribuyendo de esta manera a la efectividad en el cumplimiento de la meta mensual, evitando la valoración de declaraciones fuera de términos. Evidencia: Correos electrónicos con las alertas de las declaraciones próximas a vencer, soporte de validación de casos sujetos colectivos.</t>
  </si>
  <si>
    <t>No se define Plan de Acción adicional, los controles actuales demuestran efectividad, sin embargo, se debe valorar en el menor tiempo posible las solicitudes incumplidas en los términos.</t>
  </si>
  <si>
    <t>El equipo de calidad cada vez que se requiera, realiza una retroalimentación frente a la valoración de las declaraciones asignadas Vía correo electrónico, esto con el fin de identificar las falencias frecuentes encontradas en los actos administrativos. En caso de que sea reiterativo o de acuerdo con la complejidad de análisis de cada declaración, se cita a una reunión para acordar unos compromisos o ajustes. Evidencia: Correo electrónico del grupo de calidad y acta de compromiso o ajustes.</t>
  </si>
  <si>
    <t>El líder del procedimiento cada vez que se requiera a través del correo electrónico solicita los lineamientos jurídicos pertinentes para proceder con la valoración de los casos que requieren una orientación jurídica. Esto con el fin de cumplir con una respuesta de inclusión o no inclusión en el RUV. En caso de no recibir el lineamiento pertinente se solicita una reunión para una decisión final. Evidencia: Correo electrónico con el requerimiento y acta y/o lista de asistencia.</t>
  </si>
  <si>
    <t xml:space="preserve">El grupo de alertas registro de valoración individual, cada vez que se requiera de una indagación adicional por presunta irregularidad de acceso al Registro Único de Víctimas o ampliación de la información, realiza un análisis para establecer si se realiza indagación o no; Con el fin de recibir lineamientos para ser valorada. Si se requiere otro tipo de escalamiento se realiza una reunión con línea jurídica para su respectivo trámite. Evidencia: Informe presuntas irregularidades, correos electrónicos con escalamientos y acta de reunión, Bitácora de irregularidades. </t>
  </si>
  <si>
    <t>Tramitar las solicitudes de novedades y/o actualizaciones.</t>
  </si>
  <si>
    <t xml:space="preserve">por los tiempos de respuesta a solicitud de información de otras dependencias de la entidad, así como las inconsistencias en las herramientas dispuestas para el tramite y consulta de información o aplicación de novedades o actualizaciones, </t>
  </si>
  <si>
    <t xml:space="preserve">debido a que no se cuenta con la información suficiente para adelantar la gestión o tramite de dichas solicitudes. </t>
  </si>
  <si>
    <t xml:space="preserve">El equipo de glosas mensualmente reporta al enlace SIG el universo de casos identificados glosados que se encuentran dentro de los términos y que requieren de gestión con el apoyo de terceros (Procedimientos internos u otros procesos de la entidad) así como los correos de solicitud a estas dependencias generando la alerta que dichas solicitudes aún se encuentran en términos y así poder dar respuesta oportuna. Evidencia: Correo de solicitudes a terceros. </t>
  </si>
  <si>
    <t xml:space="preserve">No se define Plan de Acción adicional, por el nivel residual de severidad del riesgo y efectividad de sus controles. 
Los casos que se quedan pendientes depende de otras dependencias para atender oportunamente estos requerimientos. </t>
  </si>
  <si>
    <t xml:space="preserve">El líder de procedimiento cuando se requiera realiza requerimiento vía correo electrónico, con la SRNI con el fin de construir, evaluar o implementar nuevos desarrollos o faces que se acoplen a las necesidades tecnológicas del procedimiento, que permitan soportar de una mejor manera la operación del procedimiento. En caso de no poder contar con la construcción de herramientas, el desarrollo de las actividades deberá continuar con la aplicación en cada una de las fuentes específicas del sistemas.   Evidencia: Correo solicitud de requerimiento. </t>
  </si>
  <si>
    <t xml:space="preserve">El líder de procedimiento cada vez que se requiera solicita el desarrollo de mesas de trabajo con Servicio al Ciudadano, con el fin de dar una retroalimentación a los orientadores de territorio respecto a los inconvenientes más comunes encontrados en la captura de la información y que los mismos sean corregidos y mejore la calidad de la información allegada para el trámite, en caso de no desarrollarse la mesa de trabajo, se remite vía correo electrónico una retroalimentación con las inconsistencias en general con el fin de que la dependencia realice el proceso de retroalimentación con sus colaboradores. Evidencia: actas de mesa de trabajo y/o correos electrónicos. </t>
  </si>
  <si>
    <t>Tramitar las diferentes órdenes judiciales allegadas a la Subdirección de Valoración y Registro (SVR).</t>
  </si>
  <si>
    <t xml:space="preserve">por una emisión inadecuada de los oficios de comunicación  o actos administrativos por dificultades en el análisis de la orden judicial, o inconsistencias en el cargue de datos en el RUV, </t>
  </si>
  <si>
    <t xml:space="preserve">debido a ausencia de información y/o plena identificación de las victimas que permita cumplir con la totalidad de la orden. </t>
  </si>
  <si>
    <t xml:space="preserve">El líder de procedimiento cada vez que se requiera solicita al fondo de reparaciones o la oficina asesora jurídica el desarrollo de mesas de trabajo con el fin de tratar temas relacionados a la ausencia de información en las ordenes judiciales, así como trabajar en las diferentes aclaraciones que se deben solicitar a los despachos judiciales. Evidencia: Actas de reunión o Correos electrónicos.  </t>
  </si>
  <si>
    <t xml:space="preserve">Se define Plan de Acción por el nivel de severidad residual del riesgo,  con el fin de evitar su materialización </t>
  </si>
  <si>
    <t xml:space="preserve">Se identifica el tipo de error (Información cargada al RUV o actuación administrativa emitida), se procede con su corrección y nuevamente envío de la información.
Desarrollar espacios de fortalecimiento de conocimientos, con los analistas y calidad, para resolver dudas relacionadas al análisis de ordenes judiciales complejas. </t>
  </si>
  <si>
    <t xml:space="preserve">El analista de calidad realiza un reporte de calidad consolidado en el que se identifica: numero de Ordenes revisadas por cada analista, errores frecuentes, devoluciones de calidad, lo cual permitirá identificar posibles emisiones o análisis inadecuados de ordenes por parte de los analistas del procedimiento, dicho informe se genera mensualmente. Evidencia: reporte de calidad por línea de trabajo. </t>
  </si>
  <si>
    <t xml:space="preserve">El líder de procedimiento y los analistas de calidad desarrollaran mesas de trabajo conjuntas con el fin de revisar las ordenes que se consideren requieren de un análisis mayor para su cumplimiento con el fin de decidir el mecanismo que se deberá seguir para su cumplimiento, ya sea línea de trabajo interno o escalamiento a otras dependencias, dichas mesas se realizan una vez al mes o de acuerdo a la necesidad que se presente. evidencias: Acta de reunión o Correos electrónicos. </t>
  </si>
  <si>
    <t>Atender a las solicitudes de información, resolver los recursos y revocatorias interpuestos por las víctimas.</t>
  </si>
  <si>
    <t xml:space="preserve">al no cumplir las acciones constitucionales, en los tiempos establecidos por los despachos judiciales, así como de  otras actuaciones administrativas </t>
  </si>
  <si>
    <t>por falta de insumos, demoras en las respuestas de casos por parte de externos a la entidad y otras dependencias.</t>
  </si>
  <si>
    <t>El técnico de apoyo realiza diario o semanal de acuerdo con la línea de trabajo con el fin de verificar solicitudes pendientes y resueltas por las diferentes dependencias a las que se realizan solicitudes de información . Para la solución de casos específicos se puede desarrollar mesas de trabajo o planes conjuntos de contingencia. Evidencia: correos de seguimiento a procedimiento.</t>
  </si>
  <si>
    <t>Resolver en el menor tiempo posible la solicitud administrativa y/o judicial y evitar arresto o sanción pecuniaria. 
Convocar y desarrollar mesas de trabajo con los líderes de los procedimientos de la SVR y la DRGI, con el fin de mitigar las demoras en la respuesta de los casos escalados y así cumplir los tiempos de atención en términos establecidos por el procedimiento.</t>
  </si>
  <si>
    <t xml:space="preserve">El líder de vía administrativa remite a los líderes de los procedimientos seminalmente correo de alertas en cuanto a los tiempos de atención y vencimientos de las solicitudes escaladas previamente. En caso de contarse con solicitudes de atención prioritaria se remitirá vía correo electrónico la alerta a los procedimientos encargados por retrasos en la atención de manera individual. Evidencia: Correos electrónicos de seguimiento. </t>
  </si>
  <si>
    <t>Tramitar las actuaciones administrativas correspondientes a presuntas víctimas que hayan ingresado al Registro Único de Victimas de manera fraudulenta.</t>
  </si>
  <si>
    <t xml:space="preserve">por el incumplimiento en el trámite de las actuaciones administrativas correspondientes a notificaciones, retrasos en las respuestas de las entidades oficiadas, </t>
  </si>
  <si>
    <t xml:space="preserve">debido a una carencia de información para proceder con el tramite o análisis correspondiente de la alerta. </t>
  </si>
  <si>
    <t>El apoyo operacional del procedimiento de exclusiones diariamente verifica y registra las respuestas y solicitudes de entidades externas o dependencias internas, en semáforo de oficios, esto con el fin de realizar las asignaciones de alertas que se encuentren con el conjunto de pruebas o evidencias a la declaración objeto de investigación. Si se evidencia que en el tiempo transcurrido desde que se entregó el oficio de solicitud de información (requerimiento), ha cumplido el término de 10 días hábiles sin repuesta se evaluara la posibilidad de reiteración de este. Evidencia: Semáforo de Oficios.</t>
  </si>
  <si>
    <t>No se define Plan de Acción adicional, por el nivel residual de severidad del riesgo y efectividad de sus controles, sin embargo, se debe priorizar las solicitudes incumplidas frente a las actuaciones administrativas correspondientes a presuntas víctimas que hayan ingresado al Registro Único de Victimas de manera fraudulenta.</t>
  </si>
  <si>
    <t xml:space="preserve">El apoyo operacional del procedimiento de exclusiones periódicamente, registra en la bitácora de alertas de fraude las fechas del escalamiento de las solicitudes a diferentes dependencias de la entidad con el fin de controlar el estado de los casos y el tiempo transcurrido desde la solicitud y la respuesta para continuar con el tramite. En caso de observar que no se cuenta con una respuesta oportuna, se reitera la solicitud o se desarrollaran mesas de trabajo conjunta para buscar planes de acción. Evidencia: Bitácora Alerta de Fraude, correo de reiteración, mesa de trabajo. </t>
  </si>
  <si>
    <t>Generar documentos robustos, boletines, notas y otros productos a demanda que aporten al conocimiento, analítica y memoria institucional, asociada a los diferentes procesos misionales de la Unidad para las Víctimas.</t>
  </si>
  <si>
    <t xml:space="preserve">por  incorrectos contenidos o análisis de información no acorde  con las solicitudes recibidas, </t>
  </si>
  <si>
    <t xml:space="preserve">por falta de claridad o comprensión del requerimiento. </t>
  </si>
  <si>
    <t>El apoyo asistencial de Observatorio registra en el Formato de seguimiento PQR-ROC  las solicitudes internas/externas de información, cada vez que ingresen al procedimiento por los canales establecidos, con el fin de contar con el control de la solicitud en términos de tiempos de respuesta y una atención adecuada de las necesidades de la solicitud. Evidencia: Formato de seguimiento PQR-ROC.</t>
  </si>
  <si>
    <t xml:space="preserve">Subsanar las inconsistencias o problemas de análisis en el insumo requerido y remitir nuevamente al solicitante. 
Dentro de las mesas de trabajo mensuales del procedimiento desarrollar un espacio lecciones aprendidas que permita compartir los posibles inconvenientes y como resolverlos en las solicitudes al procedimiento. </t>
  </si>
  <si>
    <t xml:space="preserve">El apoyo asistencial de Observatorio  envía por medio de correo electrónico, cada vez que se requiera, las especificaciones  adicionales al solicitante, en aras de precisar el requerimiento,  previa verificación con el líder de procedimiento.
Evidencia: Correos de solicitud aclaración de información o devolución. </t>
  </si>
  <si>
    <t>Distribuir los formatos Únicos de Declaración -FUD- ó suministro de la herramienta de toma en línea a las oficinas del Ministerio Público para la recepción de la declaración junto a la documentación anexa.-Analizar, valorar y decidir sobre las solicitudes de la inclusión o no inclusión en el Registro Único de Víctimas.-Tramitar las solicitudes de novedades y/o actualizaciones.-Tramitar las diferentes órdenes judiciales allegadas a la Subdirección de Valoración y Registro (SVR).-Atender a las solicitudes de información, resolver los recursos y revocatorias interpuestos por las víctimas.-Tramitar las actuaciones administrativas correspondientes a presuntas víctimas que hayan ingresado al Registro Único de Victimas de manera fraudulenta.-Generar documentos robustos, boletines, notas y otros productos a demanda que aporten al conocimiento, analítica y memoria institucional, asociada a los diferentes procesos misionales de la Unidad para las Víctimas.</t>
  </si>
  <si>
    <t xml:space="preserve">Uso inadecuado de la información a la cual tienen acceso los colaboradores del proceso registro y valoración y  que sea proporcionada a un tercero sin estar facultado o por canales no autorizados, esto para obtener un beneficio propio. </t>
  </si>
  <si>
    <t>Cada vez que se vincule una persona a un equipo de trabajo, el líder de procedimiento registra los datos personales y los perfiles asignados, de acuerdo con los requisitos de gestión de la información. Asimismo, diligenciar debidamente y formalizar los acuerdos de información, con el fin de controlar el personal que acceda a los sistemas de información.
En caso de que se evidencie un colaborador con acceso a perfiles o información que no está de acuerdo con su perfil o funciones, se realizara la alerta respectiva. Evidencia: Acuerdos de confidencialidad y formato control de aplicativos.</t>
  </si>
  <si>
    <t>Se define Plan de Acción por la Tipología del riesgo con el fin de evitar su materialización.</t>
  </si>
  <si>
    <t xml:space="preserve">Informar inmediatamente a los responsables para aplicar las debidas sanciones a las que haya lugar. 
Realizar sensibilización con el personal que accede a la información, con el fin de dar a conocer las consecuencias de incurrir en estas acciones de fraude. </t>
  </si>
  <si>
    <t xml:space="preserve">Enlace SIG - Lideres de procedimiento </t>
  </si>
  <si>
    <t>Cada vez que se requiera se reporta mediante ticket en herramienta dispuesta de los usuarios de las personas que se desvinculan del proceso de registro y valoración. Con el fin de generar la desactivación de usuarios por parte del proceso de gestión de la información,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en cuanto a los colaboradores que finalizan sus permisos por contratación el sistema revocara sus permisos de consulta y modificación de manera automática. Evidencia: Base de usuarios desactivados y consolidado de ticket.</t>
  </si>
  <si>
    <t xml:space="preserve">El líder del procedimiento mensualmente reporta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t>
  </si>
  <si>
    <t>El líder del procedimiento mensualmente envía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</si>
  <si>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Distribuir los formatos Únicos de Declaración -FUD- ó suministro de la herramienta de toma en línea a las oficinas del Ministerio Público para la recepción de la declaración junto a la documentación anexa.-Analizar, valorar y decidir sobre las solicitudes de la inclusión o no inclusión en el Registro Único de Víctimas.-Tramitar las solicitudes de novedades y/o actualizaciones.-Tramitar las diferentes órdenes judiciales allegadas a la Subdirección de Valoración y Registro (SVR).-Atender a las solicitudes de información, resolver los recursos y revocatorias interpuestos por las víctimas.-Tramitar las actuaciones administrativas correspondientes a presuntas víctimas que hayan ingresado al Registro Único de Victimas de manera fraudulenta.</t>
  </si>
  <si>
    <t>Posibilidad que algún colaborador del proceso registro y valoración realice modificaciones sin agotar los procedimientos correspondientes sobre la información que reposa en el Registro Único de Victimas  con el objetivo de obtener un beneficio.</t>
  </si>
  <si>
    <t xml:space="preserve">Los líderes de procedimiento cada vez que se requiera y se realice la desvinculación de un colaboradores de su equipo, notifica por medio de correo electrónico y/o requerimiento ARANDA, que se requiere la desactivación de usuarios y cuentas institucionales al enlace encargado dentro de la dirección para que se realice la solicitud de desactivación a la oficina de tecnologías de la información, esto con el fin de poder realizar un seguimiento al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Requerimiento ARANDA. </t>
  </si>
  <si>
    <t xml:space="preserve">Informar inmediatamente a los responsables para aplicar las debidas sanciones disciplinarias
Socializar con los colaboradores que accede a la información del registro, las consecuencias jurídicas y legales de hacer uso indebido de la misma. </t>
  </si>
  <si>
    <t>Lideres de procedimiento - enlace SIG</t>
  </si>
  <si>
    <t>Cada líder del procedimiento cada vez que se requiera al vincularse una persona a su equipo de trabajo, registra los datos personales y los perfiles asignados en los formatos establecidos; además de hacer firmar los acuerdos de confidencialidad en el cual se establecen los parámetros para el uso de la información. Esto con el fin de controlar el personal que acceda a los sistemas de información, así mismo, se realizara la alerta respectiva cuando se evidencien colaboradores con acceso a perfiles o información que no está de acuerdo con su perfil o funciones. Evidencia: Acuerdos de confidencialidad y formato control de aplicativos.</t>
  </si>
  <si>
    <t xml:space="preserve">El líder del procedimiento cada vez que se solicite reporta a través de correo electrónico la base de trazabilidad de los registros gestionados por el procedimiento, con el fin de evidenciar la gestión y responsable de la solicitud.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o la evidencia se encontrara en el aplicativo donde se modifica el RUV o gestión de datos para la herramienta. Evidencia: Base de trazabilidad. </t>
  </si>
  <si>
    <t>ante las victimas y la entidad por alteración no autorizada de información que reposa en Herramientas de consulta o activos físicos de información,</t>
  </si>
  <si>
    <t>debido a una administración inadecuada de perfiles de acceso a modificación o consulta o realizar modificaciones sin el conocimiento de los procedimientos establecidos.</t>
  </si>
  <si>
    <t>GR-ARA-001/ GR-ARA-002/ GR-ATH-001/ GR-ATH-002/ GR-DEV-002/ GR-DIS-004/ GR-DIS-009/ GR-DIS-014/ GR-DIS-015/ GR-DIS-016/ GR-GDE-003/ GR-GDE-004/ GR-EXC-001/ GR-EXC-008/ GR-EXC-010/ GR-EXC-011/ GR-EXC-013/ GR-EXC-014/ GR-EXC-015/ GR-EXC-016/ GR-EXC-017/ GR-EXC-018/ GR-EXC-019/ GR-EXC-026/ GR-EXC-027/ GR-EXC-028/ GR-EXC-029/ GR-EXC-031/ GR-GDE-001/ GR-LDR-002/ GR-NOV-001/ GR-NOV-006/ GR-NOV-007/ GR-NOV-010/ GR-NOV-013/ GR-NOV-017/ GR-NOV-020/ GR-OBS-002/ GR-OBS-010/ GR-REG-001/ GR-REG-006/ GR-REG-010/ GR-REG-017/ GR-REG-018/ GR-TL2-001/ GR-TL2-003/ GR-TL2-007/ GR-TLI-009/ GR-TLI-010/ GR-TLI-011/ GR-TLI-014/ GR-TLI-015/ GR-VAL-001/ GR-VAL-002/ GR-VAL-011/ GR-VAL-014/ GR-VAL-015/ GR-VAL-016/ GR-VAL-017/ GR-VAL-020/ GR-VAL-021/ GR-VAL-027/ GR-VAL-028/ GR-VAL-030/ GR-VAL-034/ GR-VAL-045/ GR-VAL-046/ GR-VAL-047/ GR-VAL-049/ GR-VAL-050/ GR-VAL-051/ GR-VAL-052/ GR-VAL2-010/ GR-VAL2-012/ GR-VAL2-013/ GR-VIA-021/ GR-VIA-022/ GR-VIA-023/ GR-VIA-024/ GR-VIA-025/ GR-VIA-026/ GR-VIA-027/ GR-VIA-028/ TI-SIF-007/ TI-SIF-018</t>
  </si>
  <si>
    <r>
      <t xml:space="preserve">El enlace del SIG de registro y valoración cada vez que se requiera, articula con la oficina de tecnologías de la información el desarrollo de una sensibilización en temas de seguridad de la información en articulación con la oficina de tecnologías de la información por medio de capacitaciones o material informativo (infografías), principalmente cuando se genere el ingreso de nuevo personal al proceso, esto con el fin de que todos los colaboradores conozcan y se sensibilicen frente al manejo de la información con la que cuenta el proceso y los riesgos a los que se encuentra sujeto el mismo. Evidencia: Correos electrónicos o medios de socialización y/o actas y listas de asistencia.
</t>
    </r>
    <r>
      <rPr>
        <b/>
        <sz val="11"/>
        <color rgb="FF000000"/>
        <rFont val="Calibri"/>
        <family val="2"/>
        <scheme val="minor"/>
      </rPr>
      <t>(A.7.2 - A.7.2.2)</t>
    </r>
  </si>
  <si>
    <t xml:space="preserve">No se define Plan de Acción adicional, los controles actuales demuestran efectividad, sin embargo, el proceso implementa acciones que buscan mitigar la materialización de riesgo con el control de modificación de información en el registro, apoyo a la toca de declaración y sensibilizaciones con todos los colaboradores. </t>
  </si>
  <si>
    <r>
      <t xml:space="preserve">Los procedimientos que realizan novedades o actualizaciones en el registro mensualmente informan sobre los requerimientos o solicitudes atendidas internamente el aplicativo ARANDA, esto con el fin de monitorear constantemente los incidentes presentados por parte del personal del operador y cuales son las novedades o actualizaciones que se presentan en el registro. Esto aplica para las solicitudes que se registren por medio de este aplicativo.  Evidencia:  Reporte mensual de los Ticket gestionados por el grupo de sistemas del operador.
</t>
    </r>
    <r>
      <rPr>
        <b/>
        <sz val="11"/>
        <color rgb="FF000000"/>
        <rFont val="Calibri"/>
        <family val="2"/>
        <scheme val="minor"/>
      </rPr>
      <t>(A.16.1.2 - A.16.1.3 - A.18.2.2)</t>
    </r>
  </si>
  <si>
    <r>
      <t xml:space="preserve">El Líder de cada  procedimiento cada vez que se requiera carga la data de producción en la carpeta de SharePoint,  herramienta la cual refleja la trazabilidad de los usuarios en el cargue, modificación y eliminación de archivos, esto con el fin de tener un control de información relaciona dado con quien tiene a cargo la información del proceso y los tiempos que la tiene a su cargo así como, los permisos de cada carpeta los manejará la Oficina de Tecnologías y de Información -OTI. Evidencia; Carpeta SharePoint por cada procedimiento, correo de solicitud de accesos a las carpetas.
</t>
    </r>
    <r>
      <rPr>
        <b/>
        <sz val="11"/>
        <color rgb="FF000000"/>
        <rFont val="Calibri"/>
        <family val="2"/>
        <scheme val="minor"/>
      </rPr>
      <t xml:space="preserve">
(A.12.3 - A.12.3.1)</t>
    </r>
  </si>
  <si>
    <r>
      <t xml:space="preserve">El equipo de apoyo procedimiento gestión de la declaración brinda apoyo técnico a los funcionarios del Ministerio público o consulados en cuanto al uso adecuado de la herramienta de toma en línea, este acompañamiento se realiza por medio telefónico, correo electrónico y vía Skype de atención inmediata.  en caso de no poder contactar por alguno de estos medios, la entidad dispone de videos tutoriales para que se realice la toma de declaración en línea de manera adecuada y se informara de estos a la oficina que solicite asistencia. Evidencia: Correos Electrónicos, registro Formato seguimiento soporte en línea.
</t>
    </r>
    <r>
      <rPr>
        <b/>
        <sz val="11"/>
        <color rgb="FF000000"/>
        <rFont val="Calibri"/>
        <family val="2"/>
        <scheme val="minor"/>
      </rPr>
      <t>(A.7.2 - A.7.2.2)</t>
    </r>
  </si>
  <si>
    <t>Reparación Integral</t>
  </si>
  <si>
    <t>Contribuir con la reparación integral a la población víctima del conflicto armado en Colombia y con enfoque diferencial para la construcción de paz.</t>
  </si>
  <si>
    <t>Realizar el alistamiento y actividades necesarias para identificar e individualizar plenamente los bienes ofrecidos en el marco de la Ley 975 del 2005 y conceptuar sobre su vocación social reparadora y destinación administrativa antes de su recepción.</t>
  </si>
  <si>
    <t>por incumplir con los requisitos establecidos en el Decreto 1069 de 2015, relacionado con alistamiento y recepción de bienes</t>
  </si>
  <si>
    <t>debido a inconsistencias en las etapas de prealistamiento, visitas de los bienes, informes de estado real del bien y su sustentación en audiencia, que conlleva a procesos disciplinarios.</t>
  </si>
  <si>
    <t>El funcionario o contratista cada vez que sea designado por el  Fondo de Reparación de Víctimas (FRV), verifica la documentación recolectada por la Fiscalía General de la Nación (FGN) previo a la diligencia de alistamiento, con el objetivo de identificar si se cuenta o no con la información suficiente para efectuar la diligencia. Como evidencia tenemos el acta en la cual se registran las observaciones que se consideran pertinentes. En caso que no cuente con la información adecuada se deja constancia en el acta.</t>
  </si>
  <si>
    <t>Al realizar la actualización del Manual de Administración de Bienes y demás documentos que se requieran, de acuerdo con los lineamientos del FRV, se revisan, fortalecen y/o establecen puntos controles que aportarán para la mitigación de los riesgos de la  administración de bienes.</t>
  </si>
  <si>
    <t>Actualizar el Manual de Administración de Bienes y demás documentos que se requieran, de acuerdo con los lineamientos del FRV, para fortalecer los controles para la administración de bienes.</t>
  </si>
  <si>
    <t>Trimestral</t>
  </si>
  <si>
    <t>Coordinador Fondo de Reparación.</t>
  </si>
  <si>
    <t>El FRV cada vez que realiza una diligencia de alistamiento debe dar cumplimiento a cada una de las variables previstas en el Decreto 1069 de 2015, para definir si el bien tiene o no vocación reparadora. Como evidencia tenemos el informe de alistamiento remitido a la OAJ.
No obstante, en caso del no cumplimiento de alguna de las variables, la decisión final sobre la medida cautelar o secuestre del bien, es impartida por los Magistrados de Justicia y Paz, con base en los informes de alistamiento presentados por la FGN y el FRV (Audio Audiencia de imposición de medida cautelar). Como evidencia queda el informe de alistamiento.</t>
  </si>
  <si>
    <t>El FRV cada vez que realiza una diligencia de alistamiento, remite para revisión y validación a la OAJ el informe de alistamiento para su revisión, observaciones  y/o aprobación con el fin de ser presentado en audiencia de imposición de medidas cautelares. Si se presentan observaciones se realizan los ajustes pertinentes y se remite nuevamente. Como evidencia queda el informe con las observaciones y/o aprobación.</t>
  </si>
  <si>
    <t>Realizar la actividad de recepción para materializar la orden judicial de embargo, secuestro y/o suspensión del poder dispositivo impartida por los Magistrados de Control de Garantías de los Tribunales Superiores del Distrito de Bogotá, Barranquilla, Bucaramanga y Medellín a través de la recepción física de los bienes en operación conjunta con la FGN. Verificando las condiciones observadas en el alistamiento en el momento de la recepción e implementar un sistema de administración por cada bien.</t>
  </si>
  <si>
    <t>Posibilidad de pérdida económica</t>
  </si>
  <si>
    <t>por que las condiciones observadas en el alistamiento del bien, no sean las mismas al momento de la recepción y/o hayan cambiado debido a factores externos y no se puedan identificar</t>
  </si>
  <si>
    <t>por debilidad en la construcción  y revisión de los informes de alistamiento y recepción, acorde a lo establecido en el formato definido que no permitan verificar que las condiciones del bien sean las mismas al momento de la recepción.</t>
  </si>
  <si>
    <t>El responsable designado del FRV, para realizar la diligencia de recepción, debe elaborar Plan de Trabajo, formato plan de trabajo de acuerdo con el cronograma, registrar las fechas allí establecidas, adicionalmente consulta el informe de alistamiento del bien a recepcionar y con esta información se registran los datos en el formato plan de trabajo, con el objetivo de encontrar posibles inconsistencias y recomendaciones, en caso de encontrar inconsistencias se realizan los ajustes correspondientes. Como evidencia se genera el plan de trabajo aprobado por el coordinador del FRV.</t>
  </si>
  <si>
    <t>Los controles que están establecidos para este riesgo son efectivos, de acuerdo con la evaluación realizada por el proceso, por lo que no requiere un plan de acción adicional.</t>
  </si>
  <si>
    <t>El responsable designado del FRV, cada vez, suscribe y revisa el acta de secuestro o recepción de los bienes conjuntamente con la FGN. En esta acta se deja constancia de la identificación física y jurídica del bien, nombre del postulado, bloque subversivo y demás aspectos que afecten la administración que el FRV pueda ejercer sobre este. Como evidencia queda el acta e informe de recepción del bien.</t>
  </si>
  <si>
    <t>El responsable designado del FRV, realiza la revisión de los informes de recepción, con el objetivo de encontrar posibles inconsistencias y recomendaciones, en caso de encontrar inconsistencias, el informe se devuelve al responsable de su elaboración para que realicen los ajustes o acciones necesarias. Como evidencia queda el informe aprobado.</t>
  </si>
  <si>
    <t>Administrar los bienes muebles e inmuebles, de acuerdo con las condiciones y tipificación del bien.</t>
  </si>
  <si>
    <t>por la inadecuada planeación y seguimiento a las actividades relacionadas con la inspección e implementación de sistemas de administración sobre los bienes administrados por el FRV (Fondo de Reparación a las víctimas), en lo referente a bienes inmuebles, muebles y/o por el manejo de los BAAF (Bienes Con Actividades Agropecuarias Y Forestales) administrados por el FRV</t>
  </si>
  <si>
    <t>debido a inconsistencias en la etapa de recepción, visitas de inspección de los bienes e informes de estado real del bien.</t>
  </si>
  <si>
    <t>El responsable designado del FRV, realiza registro de las tareas o acciones a realizar sobre los bienes consignados en los informes, alistamientos, recepciones e inspecciones, con el objetivo de realizar seguimiento al cumplimiento de las mismas. Como evidencia se genera un registro y seguimiento de las tareas o acciones propuestas a ejecutar y el resultado de esos seguimientos.</t>
  </si>
  <si>
    <t xml:space="preserve">El equipo BAAF (bienes con actividades agropecuarias y forestales) del FRV planea, controla y realiza seguimiento y  evaluación de lo referente a bienes con actividades agropecuarias y forestales (BAAF), mediante el Procedimiento administración o manejo de los bienes con actividades agropecuarias y forestales (BAAF) – FRV. Si se encuentran desviaciones se generan acciones que correspondan para corregirla. Como evidencia tenemos el Informe mensual de bienes con actividades agropecuarias y forestales (BAAF). </t>
  </si>
  <si>
    <t>Realizar capacitación frente a la alineación de la parte contable y la política existente en la Unidad y los lineamientos referentes a la Contaduría para el Fenecimiento de la cuenta.</t>
  </si>
  <si>
    <t>El líder del Equipo de administración de bienes muebles y el líder del Equipo de administración de bienes inmuebles del FRV realizan validación de los informes de inspección y recepción de los bienes a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lideres.</t>
  </si>
  <si>
    <t xml:space="preserve">Actividades de saneamiento predial y comercialización que se deben llevar a cabo para incluir los activos administrados por el Fondo para la Reparación de las Víctimas que se encuentran habilitados para enajenar. </t>
  </si>
  <si>
    <t>por bienes de difícil comercialización</t>
  </si>
  <si>
    <t>debido a procesos técnico/jurídicos pendientes y/o con deficiencias en la administración y demás factores como la  ausencia de oferentes en la compra del bien por la procedencia de estos (postulados, uso del bien etc.)</t>
  </si>
  <si>
    <t>El Líder del Equipo Gestión predial y de comercialización de bienes del FRV, cada vez que se requiera, realiza procesos de saneamiento de los bienes para presentar en el Comité de Recomendación de Enajenaciones y/o disposición de activos del FRV y con su visto bueno comenzar proceso de comercialización. Si no se aprueba se realizan los ajustes en la etapa de saneamiento para presentarlo nuevamente a Comité. Como evidencia tenemos los informes de saneamiento y las actas de los Comité de Recomendación de Enajenación.</t>
  </si>
  <si>
    <t>El responsable designado del FRV, realiza seguimiento trimestral de las actividades a cumplir sobre los bienes que están en proceso de comercialización con CISA (Central de Inversiones S.A.), con el objetivo de validar el avance del proceso  e identificar las posibles dificultades durante el mismo y realizar recomendaciones para la comercialización en caso de Requerirse. Como evidencia se genera un registro del seguimiento de las actividades de comercialización.</t>
  </si>
  <si>
    <t>Recibir dádivas con el fin de manipular los resultados de la inspección sobre el estado real de un bien administrado por el FRV para favorecer a un tercero.</t>
  </si>
  <si>
    <t>Cada vez que se realiza una comisión, el líder del Equipo de administración de bienes muebles y el líder del Equipo de administración de bienes inmuebles del FRV, realizan validación de los informes de inspección y recepción de los bienes de acuerdo con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líderes.</t>
  </si>
  <si>
    <t>Los seguimientos (por muestreo), se realizan aleatoriamente a cualquier actividad del proceso de administración de los bienes con el fin de identificar inconsistencias o incumplimientos al proceso de administración.</t>
  </si>
  <si>
    <t xml:space="preserve">Realizar seguimientos trimestral (por muestreo), del proceso de administración de los bienes con el fin de validar la gestión e información relacionada con la administración de éstos. </t>
  </si>
  <si>
    <t>El responsable designado del FRV, realiza registro de las tareas o acciones a realizar sobre los bienes consignados en los informes (alistamientos, recepciones e inspecciones) con el objetivo de realizar seguimiento al cumplimiento de las mismas. Como evidencia se genera un registro y seguimiento de las tareas o acciones propuestas a ejecutar y el resultado de esos seguimientos.</t>
  </si>
  <si>
    <t>El responsable designado del FRV, realiza registro del estado actual de la administración, así como las demás gestiones del bien, en las herramientas de administración de bienes dispuestas por el FRV, con el objetivo de mantener actualizada la información del bien. Como evidencia se genera reportes mensuales de los bienes del FRV y las bases de datos que soporten el estado de administración de bienes muebles y bienes BAAF.</t>
  </si>
  <si>
    <t>Realizar la liquidación y pago de indemnizaciones a víctimas por vía judicial en el desarrollo del proceso de Justicia y Paz.</t>
  </si>
  <si>
    <t>Inclusión indebida en el acto administrativo que da cumplimiento a los fallos proferidos por las Salas de Justicia y Paz, de personas que no tengan la calidad de víctimas, con el objetivo de obtener algún beneficio particular y/o de un tercero.</t>
  </si>
  <si>
    <t>El profesional de liquidación y pago de sentencias judiciales del FRV envía mediante correo electrónico, al líder del equipo de liquidación y pago de sentencias del FRV el proyecto de resolución por medio del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</si>
  <si>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Al realizar la actualización del Procedimiento y demás documentos que se requieran, de acuerdo con los lineamientos del FRV, se revisan, fortalecen y/o establecen puntos de control que aportarán para la mitigación del riesgo.</t>
  </si>
  <si>
    <t>Actualizar y o crear en el SIG los documentos necesarios para el desarrollo de las actividades de la liquidación y pago de sentencias judiciales para fortalecer los controles del procedimiento.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</si>
  <si>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</si>
  <si>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El Equipo de sentencias judiciales realiza cruces de información que permita corroborar los datos de identificación de la víctimas en la herramienta Vivanto. En caso de encontrarse inconsistencias se registran y se remiten por medio de correo electrónico al personal que elaboró el acto administrativo que ordena el pago de la indemnización para que éste realice los ajustes correspondientes en el acto administrativo modificatorio. Como evidencia tenemos el correo electrónico con el formato lista de chequeo seguimiento y validación y la proyección del acto administrativo modificatorio.</t>
  </si>
  <si>
    <t>Administrar los bienes muebles e inmuebles, de acuerdo con las condiciones y tipificación del bien</t>
  </si>
  <si>
    <t>Sustracción, perdida, disminución o deficiente administración de los bienes muebles (dinero, títulos judiciales, automóviles, armas, sociedades, etc.), bienes inmuebles y BAAF (Bienes Con Actividades Agropecuarias Y Forestales), administrados por el FRV por acción u omisión para beneficio privado y/o de terceros.</t>
  </si>
  <si>
    <t>El responsable designado por la coordinación del FRV, convoca a reunión mensual (si hay recepción de bienes en ese periodo) a los equipos del FRV que requiera con el objetivo de comunicar que bienes fueron recepcionados en este tiempo,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t>
  </si>
  <si>
    <t>El responsable designado del FRV, actualiza los inventarios y registra el estado actual de los bienes administrados por el FRV, con el objetivo de mantener actualizada la información del bien. Como evidencia se genera reporte mensual de la herramienta de bienes del FRV y las bases de datos que soportan el estado de administración de bienes muebles y bienes BAAF.</t>
  </si>
  <si>
    <t>Realizar la formulación del plan integral de reparación colectiva (PIRC).</t>
  </si>
  <si>
    <t>por quejas y reclamos  de los Sujetos Colectivos y/o detección interna de la imposibilidad de continuar con la implementación de los planes integrales de reparación Colectiva (PIRC)</t>
  </si>
  <si>
    <t>por debilidades en la formulación de los Planes integrales de Reparación Colectiva (PIRC) en cuanto a la capacidad instalada, falta de articulación entre los profesionales de reparación colectiva de las Dirección Territorial y Nivel Nacional, desconocimiento o no aplicación de los procedimientos de diseño y formulación del PIRC y/o no envío de soportes pertenecientes a estas fases.</t>
  </si>
  <si>
    <t>Los profesionales de la Subdirección de Reparación Colectiva desde Nivel Nacional anualmente, realizan capacitaciones, inducciones y reinducciones a los profesionales de Reparación Colectiva tanto en nivel nacional y en territorio, para la planeación, articulación e implementación del Programa. Como evidencias tenemos, presentaciones, listados de asistencia.</t>
  </si>
  <si>
    <t>El monitoreo mensual de los documentos de la fase de formulación permite validar el avance del plan trazado para cada PIRC.</t>
  </si>
  <si>
    <t>El equipo de planeación y los líderes misionales de los equipos de la SRC realizaran un monitoreo mensual de los documentos de la fase de formulación de acuerdo al plan trazado para cada PIRC.</t>
  </si>
  <si>
    <t>Líderes misionales de la SRC.</t>
  </si>
  <si>
    <t xml:space="preserve">La Dirección de Reparación, la DAE, la Subdirección de Reparación Colectiva y el Grupo de Enfoque Psicosocial, cada vez que se formula un plan, realizan la revisión de los contenidos del Plan Integral de Reparación Colectiva (PIRC) – Documento Técnico previo a su presentación en el Comité Técnico para viabilización. Si se realizan observaciones se debe ajustar. Cómo evidencia tenemos las Actas de comité técnico y/o correos electrónicos. </t>
  </si>
  <si>
    <t>Los profesionales de Reparación Colectiva, cada vez que realizan la revisión de los PIRC, identifican las acciones ambiguas y/o que no cumplan con los objetivos del programa o el nexo causal entre el hecho, el daño y la medida en su proporción; realizan la concertación de la acción previo a la implementación y se evidencia en el Acta de Seguimiento y mejora del PIRC.</t>
  </si>
  <si>
    <t>Realizar la implementación del Plan Integral de Reparación Colectiva (PIRC) de competencia de la Unidad.</t>
  </si>
  <si>
    <t>por demandas y acciones judiciales de entes de control, partes interesadas y grupos de valor</t>
  </si>
  <si>
    <t>debido a la dificultad para evidenciar el avance de la implementación de las medidas del PIRC (Planes Integrales de Reparación Colectiva) tales como: por el  desconocimiento o no aplicación de los procedimientos para evidenciar la implementación y/o el no escalonamiento de los soportes de las medidas, demoras o no realización del cargue de los soportes y la falta de respuesta por parte de las entidades del Sistema Nacional de Atención y Reparación Integral a la Víctimas (SNARIV) de acuerdo a las competencias de éstas para cumplir con los PIRC.</t>
  </si>
  <si>
    <t>Los profesionales de Reparación Colectiva de Nivel Nacional y Territorial, mensualmente realizan seguimiento de los compromisos y realizan gestiones con las entidades del SNARIV con el fin conocer el avance de éstos. Si no se evidencia avances se continua con la gestión y se mantiene la comunicación en las entidades del SNARIV. Como evidencia tenemos registros de las comunicaciones realizadas por los profesionales de la SRC y/o actas del Subcomité de la SRC.</t>
  </si>
  <si>
    <t>Esta revisión permite validar o comprobar si existen dificultades para poder tomar acciones correctivas que permitan la implementación del PIRC.</t>
  </si>
  <si>
    <t>Revisar si existe una o varias acciones del PIRC que cuenten con dificultades de tipo técnico, presupuestal y misional que impidan su cumplimiento.</t>
  </si>
  <si>
    <t>El Profesional de Información de la SRC revisa y verifica mensualmente el cargue de las evidencias a la base de datos del programa de la SRC, cargadas en la herramienta con el fin de elaborar mensualmente el informe de seguimiento de medidas con base en la cantidad de evidencias cargadas. Si no se cargan las evidencias, no se verá reflejado el avance en la implementación de las medidas del PIRC. Como evidencia tenemos el informe de seguimiento mensual.</t>
  </si>
  <si>
    <t>El profesional de Información realiza seguimiento mensual al cargue en la base datos de la SRC de los documentos producto de las fases de la Ruta, con el fin de evidenciar el avance en la implementación de medidas; en caso que se encuentren inconsistencias, realizan las correspondientes observaciones para que se hagan los ajustes del caso; y queda como evidencia el reporte de la herramienta con la actualización del estado de los documentos y avance de los sujetos de la SRC.</t>
  </si>
  <si>
    <t>Los profesionales de la Subdirección de Reparación Colectiva desde Nivel Nacional anualmente, realizan socializaciones a los profesionales de Reparación Colectiva tanto en nivel nacional y en territorio, de acuerdo a los nuevos lineamientos y controles definidos para la implementación del Programa. Como evidencias tenemos, correos electrónicos de socialización.</t>
  </si>
  <si>
    <t>por el retraso en la implementación del PIRC</t>
  </si>
  <si>
    <t>debido a descripciones muy ambiguas en los planes formulados, mala calidad de los bienes y servicios requeridos para su implementación, no contar con los recursos suficientes para avanzar en la implementación de productos y debilidad o falta de entrenamiento frente a las tareas de supervisión a los funcionarios designados para el control y seguimiento de los contratos.</t>
  </si>
  <si>
    <t>La capacitación actualiza y recuerda los conocimientos sobre las funciones que deben cumplir los supervisores de contratos para garantizar una continuidad de los procesos y buscar el cumplimiento de la implementación de los Planes Integrales de Reparación Colectiva.</t>
  </si>
  <si>
    <t>La Subdirección de Reparación colectiva solicitará una capacitación semestral en los temas críticos recurrentes con el fin de garantizar el conocimiento de las funciones por parte de los supervisores de contratos para garantizar una continuidad de los procesos y buscar el cumplimiento de la implementación del Plan Integral de Reparación Colectiva y los compromisos del Gobierno nacional. Cómo evidencia tenemos las solicitudes de las capacitaciones.</t>
  </si>
  <si>
    <t>Líderes equipo de Proyectos de la SRC.</t>
  </si>
  <si>
    <t>Los enlaces de NN o NT reprograman las actividades cada vez que se presenten dificultades en su desarrollo. Con el fin de dar avance en la implementación de medidas en el marco de los PIRC. En el caso que no se reprogramen se verá afectado el avance de la implementación del PIRC. Como evidencia tenemos la Programación mensual de viáticos y de operación logística anual.</t>
  </si>
  <si>
    <t>El profesional responsable del sujeto realiza el acta de concertación donde describe de manera detallada los bienes a entregar, el uso que dará el sujeto de reparación colectiva a los bienes de uso colectivo y el impacto de estos en la comunidad en el primer semestre de la vigencia una vez definido el PAA. Se tiene armonizada la oferta de bienes de uso colectivo y se le presenta al sujeto para que defina según sus necesidades organizacionales productivas de infraestructura social y comunitaria. Como evidencia tenemos el acta de concertación.</t>
  </si>
  <si>
    <t>La SRC realiza planeación anual de metas de acuerdo al proyecto de inversión para cada una de las vigencias acorde al presupuesto asignado, con el fin de proyectar las acciones en el cumplimiento de las funciones de la SRC. En caso de presentar desviaciones en el cumplimiento de las metas, se realizan ajustes y planes de mejoramiento con el fin de subsanarlos. Como evidencia tenemos el proyecto de inversión y el plan de acción de la SRC.</t>
  </si>
  <si>
    <t>Facilitar herramientas a los y las sobrevivientes del conflicto armado a través de encuentros grupales que apoyen su recuperación emocional, como parte de la medida de Rehabilitación para las víctimas.
* Realizar la socialización, formulación e implementación de las medidas de Satisfacción y Garantías de no Repetición.</t>
  </si>
  <si>
    <t>por sanciones de entes de control, Ministerio de hacienda y por disminución de la confianza en las acciones que implementa la Unidad</t>
  </si>
  <si>
    <t>debido a la imposibilidad de desarrollar procesos y/o implementar estrategias de acompañamiento Psicosocial y Reparación Integral de forma inapropiada y realizar la socialización, formulación de la medida de rehabilitación comunitaria.</t>
  </si>
  <si>
    <t>El profesional encargado de la administración de las bases de datos (BD) del Grupo de Enfoque Psicosocial, trimestralmente realiza cruces de información con la Red Nacional de Información, la Subdirección de Atención humanitaria y la Subdirección de Reparación Individual, para depurar y actualizar los datos de contacto de las víctimas que se convocarán a las diferentes estrategias. Si se evidencia novedades, se retroalimenta y se solicita aclaraciones de las BD. Como evidencia tenemos las bases de datos depuradas para realizar las convocatorias y correos electrónicos con la remisión de las bases.</t>
  </si>
  <si>
    <t>El Coordinador(a) del Grupo de Enfoque Psicosocial anualmente gestiona convenios con empresas público, privadas y ONGs para mantener continuidad en la implementación de estrategias y prepara los insumos requeridos para la contratación del operador logístico. Como evidencias quedan estudios previos, análisis de contexto, contratos y convenios suscritos.</t>
  </si>
  <si>
    <t>Los profesionales encargados de la implementación de las medidas, mensualmente consultan la situación de seguridad en la zona y las medidas de bioseguridad, previo a las actividades a través de las siguientes opciones: la Bitácora diaria de eventos,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y protocolos de bioseguridad in situ. Si existe alguna condición insegura se reprograma la actividad con la comunidad. Como evidencia quedan correos electrónicos.</t>
  </si>
  <si>
    <t>Los enlaces psicosociales de nivel nacional anualmente realizan formaciones en las metodologías para su adecuada implementación y evitar acciones con daño. En caso de nuevas contrataciones se realizan formaciones insitu o de manera virtual. Como evidencia quedan listados de asistencia, presentaciones, metodologías y registros fotográficos.</t>
  </si>
  <si>
    <t>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</si>
  <si>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por retraso en la implementación y/o finalización de los esquemas especiales de acompañamiento comunitario (EEAC) y/o familiar (EEAF)</t>
  </si>
  <si>
    <t>debido a deficiencias en la identificación y verificación de los aspectos técnicos, requisitos administrativos para los EEAC y perfiles productivos para los EEAF y/o incumplimiento del envío de la información y de compromisos adquiridos por parte de la entidad territorial para viabilizar los EEAC a realizar.</t>
  </si>
  <si>
    <t>El profesional del Grupo de Retornos y Reubicaciones del nivel Nacional clasifica las acciones de los planes RyR que se enmarquen en la oferta vigente de esquemas especiales de acompañamiento comunitario, aplicando los criterios requisitos para acceder a esquemas especiales de acompañamiento comunitario y posterior a esto se realiza el cargue en la herramienta SIGESPLAN, de las acciones focalizadas acorde con el procedimiento de la DGI. Como evidencia tenemos reporte de SIGESPLAN.</t>
  </si>
  <si>
    <t>Los seguimientos aleatorios a los EEAC focalizados buscan verificar su cumplimiento e identificar desviaciones para tomar acciones..</t>
  </si>
  <si>
    <t>Realizar seguimientos semestrales aleatorios de los EEAC focalizados en la vigencia y/o en implementación con el fin de verificar su cumplimiento. Como evidencia tenemos reportes SIGESPLAN, formatos de verificación de cumplimiento de requisitos, actas de entrega y/o formato de Seguimiento.</t>
  </si>
  <si>
    <t>Coordinador Retornos y Reubicaciones.</t>
  </si>
  <si>
    <t>El profesional del Grupo de Retornos y Reubicaciones del nivel Nacional encargado, cada vez que se presente un proyecto, verifica técnicamente si el EEAC es viable. En caso de no ser viable, se retroalimenta a la Entidad Territorial con el fin de hacer los respectivos ajustes y/o la notificación de la no viabilidad del proyecto. Como evidencias tenemos correos electrónicos y/o formatos de verificación de requisitos.
En cuanto al EEAF se revisa el perfil productivo en el cual se viabiliza si cumple los criterios estipulados para elaborar el plan de negocio. Como evidencias tenemos formato de perfil productivo con la validación.</t>
  </si>
  <si>
    <t>Los enlaces nacionales de RyR cada vez que realizan la revisión del perfil productivo de una víctima y si resulta viable, elaboran el plan de negocio. Posteriormente se hace entrega del EEAF con el fin de dar cumplimiento al plan. Se valida la implementación y se realiza un seguimiento al esquema entregado. Se deja como evidencia el plan de negocio y/o actas de entregas. 
Para el Caso de los EEAC una vez se han entregado, se procede a remitir las actas de entrega a las DT y las Entidades Territoriales para ser impresas y firmados por parte de las personas que participan en la entrega física de los implementos del EEAC. Como evidencia tenemos las actas de entrega.</t>
  </si>
  <si>
    <t>* Realizar el Retorno o la Reubicación individual y familiar conforme a los criterios para la entrega de los componentes de apoyo a los procesos de Retorno y/o Reubicaciones individuales de acuerdo con la Resolución No. 00278 de 17 abril 2015 y Resolución 3320 de 2019.
* Brindar asistencia técnica a las entidades territoriales para la formulación, aprobación e implementación de los planes de RyR.  de acuerdo con la Resolución No. 06420  de 01 Noviembre  2018.</t>
  </si>
  <si>
    <t>por insatisfacción del grupo de valor ocasionado por el incumplimiento de la materialización del retorno o reubicación de la víctima</t>
  </si>
  <si>
    <t>debido a fallas en la verificación de los criterios de las solicitudes de RyR (Retornos y Reubicaciones) (acompañamiento individual o comunitario). Para el caso del acompañamiento individual, en la colocación del recurso de apoyo al traslado de personas y enseres hasta 1.5 SMMLV y 1.74 SMMLV (componente seguridad alimentaria), de acuerdo con las Resoluciones No. 00278 de 17 abril 2015 y 3320 del 2019.</t>
  </si>
  <si>
    <t>El profesional de RyR de nivel territorial verifica cada vez que sea requerido los criterios de las solicitudes de RyR, para determinar la viabilidad o no del acompañamiento al retorno o la reubicación del hogar. Los aspectos que se validan en la ruta individual son los siguientes:
* Hogar incluido por desplazamiento forzado en el RUV.
* Hogar no acompañado con anterioridad, o con nuevo desplazamiento incluido.
* Validación de los principios del RyR: seguridad, dignidad y voluntariedad. Si alguna de estas validaciones no se cumple, no es viable. Posteriormente, efectúa la solicitud del recurso de apoyo al  traslado de personas y enseres (1.5 SMMLV, de acuerdo con la Resolución No. 00278 de 17 abril 2015 y 3320 de 2019), para los casos viables de acompañamiento. En el marco de la ruta individual de acompañamiento al RyR de los hogares (individuales o familiares), el profesional de RyR nivel territorial, dispone del procedimiento de la ruta individual e instructivo de MAARIV; así como de los espacios institucionales de formación o a través de las indicaciones y acompañamiento. Como evidencia tenemos base semanal del SGV y correos electrónicos a enlaces territoriales.</t>
  </si>
  <si>
    <t>El enlace de Retornos y Reubicaciones nacional y/o territorial para cada solicitud de planes nuevos a formular, realiza la verificación de los tres principios (seguridad, voluntariedad y dignidad) a fin de estudiar la viabilidad del mismo y según sea requerido realiza diálogo con la comunidad y las entidades territoriales en donde se exponen las necesidades identificadas de manera conjunta y para definir los compromisos de acuerdo a su competencia y responsabilidad a la luz del Art. 66 de la Ley 1448/2011. Como resultado tenemos Acta de diálogos comunitario.</t>
  </si>
  <si>
    <t>Realizar el Retorno o la Reubicación individual y familiar conforme a los criterios para la entrega de los componentes de apoyo a los procesos de Retorno y/o Reubicaciones individuales de acuerdo con la Resolución No. 00278 de 17 abril 2015.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</si>
  <si>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por parte de las personas que tienen incidencia en el tema.</t>
  </si>
  <si>
    <t>El profesional de RyR de nivel territorial, revisa la base SGV semanal remitida por el enlace nacional (cada vez que se requiere), realiza las validaciones necesarias según el procedimiento establecido, teniendo en cuenta el cumplimiento de los principios de seguridad, dignidad y voluntariedad, validados en los aplicativos de información (MAARIV, SGV y Vivanto) para determinar la viabilidad del acompañamiento y así proceder con la solicitud del recurso, para el traslado de personas y enseres (1.5 SMMLV). Para cuyo caso los soportes son: Base SGV (Manifestación de la intencionalidad), registro de la información del hogar en MAARIV, entrevista a profundidad, acta de voluntariedad y planeación del acompañamiento.</t>
  </si>
  <si>
    <t>La retroalimentación a los enlaces del nivel territorial y/o las capacitaciones de asistencia técnica en los territorios según las situaciones presentadas, logran la mejora continua en la ruta individual  para completar la información faltante.</t>
  </si>
  <si>
    <t xml:space="preserve">El profesional de RyR del nivel nacional realizará retroalimentación a los enlaces del nivel territorial cada vez que se requiera por correo electrónico y/o capacitaciones de asistencia técnica en los territorios según las situaciones presentadas con el fin de lograr la mejora continua en la ruta individual y para completar la información faltante. Como evidencia se tiene la trazabilidad de los correos electrónicos, la remisión de las indicaciones técnicas y los informes de visita asistencia técnica. </t>
  </si>
  <si>
    <t>El Grupo de Retornos y Reubicaciones cada vez que se presenta un proyecto para los esquemas especiales de acompañamiento comunitario realiza validaciones y la verificación técnica que dan cumplimiento a los requisitos establecidos para la presentación de los proyectos, esta información se valida por medio del formato de verificación de cumplimiento de requisitos, en caso de no cumplir se retroalimenta por medio de correo electrónico y como evidencia queda el formato de verificación de cada proyecto.</t>
  </si>
  <si>
    <t>El profesional de RyR del nivel nacional remitirá información masiva frente a las solicitudes de  hogares o personas que no hayan salido beneficiarias habiéndose postulado a la convocatoria de los EEAF. Como evidencia se tiene los correos electrónicos con la información requerida.</t>
  </si>
  <si>
    <t>El Grupo de Retornos y Reubicaciones abre convocatorias para la postulación a las EEAF de acuerdo con los criterios de priorización establecidos previamente. Se valida en la base de postulaciones el cumplimiento de los requisitos establecidos para la elaboración del perfil productivo. En caso de no cumplir, no continúa en el proceso. Como evidencia tenemos la base de postulación y el perfil productivo.</t>
  </si>
  <si>
    <t>Transversal al Proceso Reparación Integral.</t>
  </si>
  <si>
    <t>por divulgación o alteración no autorizada de los sistemas de información y/o la información sensible registrada en documento físico o digital a la que se tiene autorización de acceso (Activos críticos asociados).</t>
  </si>
  <si>
    <t xml:space="preserve">debido a vandalismo o hurto, por ausencia o insuficiencia de controles de acceso al archivo digital, acciones involuntarias y/o deliberadas de usuario por ausencia o insuficiencia en la gestión de eventos de monitoreo o por almacenamiento de información sin protección, acceso no controlado a información sensible / confidencial, desconocimiento de los procedimientos y controles de Seguridad de la Información y/o por omisión o inadecuado proceso de identificación y calificación de los activos de información.
</t>
  </si>
  <si>
    <t>Matriz Activos críticos asociados 2021 - Reparación Integral.</t>
  </si>
  <si>
    <r>
      <t xml:space="preserve">Los administradores de las herramientas tecnológicas del Proceso Reparación Integral, suscriben el "Acuerdo de confidencialidad de usuarios de herramientas tecnológicas o información de la unidad para la atención y reparación integral a las víctimas", cada vez que se solicitan usuarios de las herramientas (Unidad, proveedores externos (operadores) y otros. De lo contrario no se asignarán los usuarios. En caso que se venza el acuerdo, el usuario es deshabilitado. Como evidencias se cuenta con los acuerdos de confidencialidad suscritos por cada herramienta y la inhabilitación de usuarios. </t>
    </r>
    <r>
      <rPr>
        <b/>
        <sz val="11"/>
        <color rgb="FF000000"/>
        <rFont val="Calibri"/>
        <family val="2"/>
      </rPr>
      <t>(A 13.2.4)</t>
    </r>
  </si>
  <si>
    <t>Las actividades del plan de Acción frente a este riesgo permiten minimizar su ocurrencia y son actividades que contribuyen a salvaguardar la información del Proceso Reparación Integral.</t>
  </si>
  <si>
    <r>
      <t xml:space="preserve">Sensibilizar a los colaboradores para que hagan uso responsable en el acceso y manejo de la información de la Dirección de Reparación.  
</t>
    </r>
    <r>
      <rPr>
        <b/>
        <sz val="11"/>
        <color rgb="FF000000"/>
        <rFont val="Calibri"/>
        <family val="2"/>
      </rPr>
      <t>(A.8.1.3 - A.8.2.3)</t>
    </r>
  </si>
  <si>
    <t>Equipo Control y Seguimiento - Dirección de Reparación - OTI.</t>
  </si>
  <si>
    <r>
      <t xml:space="preserve">Los Administradores de los Sistemas de información del proceso Reparación Integral, permanentemente cuentan con formularios de inicio de sesión que sólo permiten el acceso a la información de la Dirección de Reparación (de acuerdo a los perfiles asignados) a través de un usuario de autenticación como de una contraseña segura, de lo contrario no se tendrá acceso a las mismas. Este usuario se asigna mediante la suscripción de un acuerdo de confidencialidad. Como evidencia se cuenta con la relación mensual de usuarios de las herramientas y los acuerdos de confidencialidad suscritos. </t>
    </r>
    <r>
      <rPr>
        <b/>
        <sz val="11"/>
        <color rgb="FF000000"/>
        <rFont val="Calibri"/>
        <family val="2"/>
      </rPr>
      <t>( A 9.2.3 - A 9.2.4 - A 9.4.1 - A 9.4.3 )</t>
    </r>
  </si>
  <si>
    <r>
      <t xml:space="preserve">Implementar nuevas acciones de seguridad para el uso de los sistemas de información de la Dirección de Reparación en articulación de la Oficina de Tecnologías de Información.
</t>
    </r>
    <r>
      <rPr>
        <b/>
        <sz val="11"/>
        <color rgb="FF000000"/>
        <rFont val="Calibri"/>
        <family val="2"/>
      </rPr>
      <t>(A.14.1.1 - A.14.1.2 - A.14.1.3 -A.14.2.1 - A.14.2.2 - A.14.2.3 - A.14.2.4 - A.14.2.5 - A.14.2.6 - A.14.2.8 - A.14.2.9)</t>
    </r>
  </si>
  <si>
    <t>Equipo Control y Seguimiento - Dirección de Reparación</t>
  </si>
  <si>
    <r>
      <t xml:space="preserve">Los administradores de las herramientas tecnológicas del Proceso Reparación Integral cada vez, generan mensajes de confirmación y validación frente a las transacciones (insertar, actualizar o eliminar) de información sobre el sistema de información. En caso de no confirmar la acción, la información no se actualizará. Como evidencia tenemos pantallazos de los sistemas de validación implementados en las herramientas. </t>
    </r>
    <r>
      <rPr>
        <b/>
        <sz val="11"/>
        <color rgb="FF000000"/>
        <rFont val="Calibri"/>
        <family val="2"/>
      </rPr>
      <t>(A 12.4.1)</t>
    </r>
  </si>
  <si>
    <r>
      <t xml:space="preserve">Atender a los requerimientos de la Oficina de Tecnologías de la información frente a los planes de mejoramiento de seguridad de la información cuando sea requerido el proceso.
</t>
    </r>
    <r>
      <rPr>
        <b/>
        <sz val="11"/>
        <color rgb="FF000000"/>
        <rFont val="Calibri"/>
        <family val="2"/>
      </rPr>
      <t>(A.18.2.2 - A.14)</t>
    </r>
  </si>
  <si>
    <r>
      <t xml:space="preserve">Los administradores de las herramientas tecnológicas del Proceso Reparación Integral cuentan con monitoreos mensuales de las fechas y horas de ingreso a las herramientas que permiten identificar los accesos de los usuarios a las herramientas, donde se busca identificar casos inusuales. En caso de ingresos sospechosos se realiza el bloqueo de los usuarios y se adelanta la investigación. Como evidencia tenemos los informes mensuales de seguimiento de los aplicativos. 
</t>
    </r>
    <r>
      <rPr>
        <b/>
        <sz val="11"/>
        <color rgb="FF000000"/>
        <rFont val="Calibri"/>
        <family val="2"/>
      </rPr>
      <t>(A 12.4.1 - A 12.4.2 - A 12.4.3)</t>
    </r>
  </si>
  <si>
    <r>
      <t xml:space="preserve">Promover el etiquetado de información con Enterprise Mobility Security (EMS) de Microsoft, aplicado a Word, Excel, PowerPoint y Access, herramienta que provee el Office 365 con el Windows 10.
</t>
    </r>
    <r>
      <rPr>
        <b/>
        <sz val="11"/>
        <color rgb="FF000000"/>
        <rFont val="Calibri"/>
        <family val="2"/>
      </rPr>
      <t>(A. 8.2.1 - A.8.2.2 - A.8.2.3</t>
    </r>
    <r>
      <rPr>
        <sz val="11"/>
        <color theme="1"/>
        <rFont val="Calibri"/>
        <family val="2"/>
        <scheme val="minor"/>
      </rPr>
      <t>)</t>
    </r>
  </si>
  <si>
    <t>Enlace SIG Reparación Integral.</t>
  </si>
  <si>
    <t>Realizar la compensación económica que se otorga a la víctima por el daño sufrido (Indemnización Administrativa, Establecer y Otorgar el encargo fiduciario).</t>
  </si>
  <si>
    <t>por incumplimiento en el otorgamiento de la  compensación económica de la medida de indemnización administrativa de acuerdo con lo estipulado en la Ley 1448 de 2011</t>
  </si>
  <si>
    <t>por priorización errónea de víctimas que no cumplan los criterios, desactualización de la información de destinatarios y/o información de las víctimas directas, documento de identidad, liquidación de indemnización para el hecho victimizante de desplazamiento forzado o que no coincida el tiempo de inclusión con la liquidación, no disponibilidad de dinero para cada proceso bancario y/o que la base de datos, las cartas de pago y notificación no se encuentren creadas y habilitadas en Indemniza para el territorio en el momento de la ejecución y fecha en que se inicia el proceso de cobro.</t>
  </si>
  <si>
    <t>Los gestores del operador a diario realizan auditorías documentales a todos los casos para verificar que estos hayan quedado correctamente documentados y en el caso de encontrar novedades y/o actualizaciones realizan las subsanaciones correspondientes. Como evidencia quedan reportes del operador por correo electrónico con los casos limpios (bases de datos).</t>
  </si>
  <si>
    <t>El seguimiento de los reportes parciales de avance de los procesos de pago bancario permiten identificar el estado de los giros para generar alertas sobre el estado de los giros y su correspondiente vencimiento y tomar acciones a tiempo.</t>
  </si>
  <si>
    <t>Solicitar a la entidad financiera semanalmente los archivos de reportes parciales de avance de los procesos de pago bancario vigentes mediante los cuales se puede identificar el estado de los giros, con el fin de elaborar el informe parcial de cobros durante la vigencia del proceso y socializarlo a los Directores Territoriales. El objetivo de esto es generar alertas sobre el estado de los giros y su correspondiente vencimiento, y así minimizar el porcentaje de reintegro de recursos.</t>
  </si>
  <si>
    <t>Profesional o técnico del Equipo de Gestión Financiera del Equipo de Indemnizaciones - SRI.</t>
  </si>
  <si>
    <t>El enlace de gestión de la información de la SRI, ejecuta cruces de información antes de realizar la ejecución contra la información dispuesta en el modelo único de ubicación de la RNI para mantener actualizados los datos de contactabilidad. Si se evidencia una inconsistencia se actualizará la base con el dato que tenga la fecha más reciente. Como evidencia tenemos la Base de Datos (BD) de los cruces realizados y la información actualizada. Para el tema de fallecidos el equipo de indemnizaciones realiza semanalmente antes y durante la ejecución, cruces con la RNEC y en caso de detectar personas fallecidas se genera la orden de no pago. Como evidencia tenemos cruces de los datos y el informe de fallecidos.</t>
  </si>
  <si>
    <t>El Equipo de Indemnizaciones para cada ejecución, realiza las gestiones para hacer la solicitud del Plan Anualizado de Caja al Grupo de Gestión Financiera de la Unidad, con el fin de garantizar la disponibilidad de los recursos financieros para los pagos de las indemnizaciones en los diferentes canales con los que se cuenta. Como evidencias quedan correo electrónico de la solitud y respuesta del PAC, solicitud de desembolso de recursos y resolución masiva de reconocimiento y ordenación de pago.</t>
  </si>
  <si>
    <t>Uso indebido de la información para llevar a cabo la compensación económica  por parte de funcionarios y colaboradores para obtener un beneficio propio o de un tercero.</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</si>
  <si>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t>
  </si>
  <si>
    <t>Se define Plan de Acción que permita evitar su materialización</t>
  </si>
  <si>
    <t>Realizar Informe Semestral de implementación de la funcionalidad en la herramienta Indemniza de la opción para aplicar novedades a personas plenamente identificadas a través de la registraduría.</t>
  </si>
  <si>
    <t xml:space="preserve"> Profesional Herramienta Indemniza</t>
  </si>
  <si>
    <t>La Subdirección de Reparación Individual (SRI), mantiene actualizados los  procedimientos, haciendo especial énfasis en documentar los controles que se han establecido para identificar posibles desviaciones en éstos y hacer las correcciones que se requieran. Como evidencias tenemos los documentos actualizados y los puntos de control establecidos.</t>
  </si>
  <si>
    <t>El profesional del Equipo de Gestión de la información de la Subdirección de Reparación Individual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</si>
  <si>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Servicio al Ciudadano</t>
  </si>
  <si>
    <t>Brindar atención y orientación a través de los canales presencial, telefónico, virtual y escrito a la población víctima y no víctima, organismos de control, entidades e instituciones del orden nacional y territorial a través del diseño, implementación y control de estrategias necesarias para el trámite de las solicitudes y requerimientos recibidos</t>
  </si>
  <si>
    <r>
      <rPr>
        <sz val="11"/>
        <rFont val="Calibri"/>
        <family val="2"/>
      </rPr>
      <t>Tramitar y elaborar la respuesta a peticiones quejas, reclamos y consultas interpuestos por los ciudadanos, víctimas, entidades y organismos de control.
Registrar las solicit</t>
    </r>
    <r>
      <rPr>
        <sz val="11"/>
        <color theme="1"/>
        <rFont val="Calibri"/>
        <family val="2"/>
        <scheme val="minor"/>
      </rPr>
      <t>udes e informar a la población víctima sobre los trámites y servicios de la Unidad, a través del canal presencial, con el fin de lograr el acceso a la oferta institucional de la población víctima.
Registrar información y socializar los trámites, campañas y servicios de la Unidad a través del canal telefónico y virtual, con el fin de orientar y lograr el acceso de la población víctima a la información referente a sus procesos o información de la entidad
Analizar la viabilidad, verificar el cumplimiento del procedimiento y realizar la gestión correspondiente para el desarrollo de las estrategias complementarias para la atención y orientación.</t>
    </r>
  </si>
  <si>
    <t>ante las partes interesadas, por no brindar atención y orientación a los ciudadanos o no hacerlo de manera adecuada a través de los canales de atención: Telefónico, Virtual, Escrito, Presencial y Estrategias complementarias,</t>
  </si>
  <si>
    <t>debido a cambios frecuentes de lineamientos, indisponibilidad de los canales de atención, desactualización de información o gestión inadecuada de los recursos tecnológicos e informáticos, incumplimientos  en los tiempos de respuesta establecidos por parte de los procesos misionales y de apoyo.</t>
  </si>
  <si>
    <t>Las personas de Servicio al ciudadano encargadas del canal escrito, remiten diariamente a través de correo electrónico los reportes del estado de cumplimiento de los insumos solicitados para la emisión de las respuestas   con el fin de generar alertas frente al cumplimiento  a los procesos misionales. En caso de no cumplirse se realizan mesas de trabajo con los procesos misionales para conocer las razones por las cuales no se reciben los insumos en términos. 
De esta actividad queda como evidencia correos electrónicos remitidos y actas de reunión</t>
  </si>
  <si>
    <t>Se define realizar Planes de Acción tendientes a fortalecer los controles actuales y evitar la materialización del riesgo.</t>
  </si>
  <si>
    <t>Envío semanal de semáforo de términos sobre la entrega de insumos de respuesta a las diferentes áreas misionales y direcciones territoriales.</t>
  </si>
  <si>
    <t>El profesional responsable del canal escrito</t>
  </si>
  <si>
    <t>Las personas de Servicio al ciudadano encargadas de los canales de atención, cada vez que  identifican errores en la captura o análisis de información generan correctivos (llamados de atención, refuerzos en formación, evaluaciones, calibraciones) a los colaboradores encargados de la atención a las víctimas, con el fin de disminuir los errores de captura de la información.  En caso que se reincida los errores se realiza acompañamiento por parte de los formadores del operador con el fin de resolver las dudas que se presenten. Como evidencia quedan evaluaciones, actas, llamados de atención.</t>
  </si>
  <si>
    <t>Las personas de Servicio al Ciudadano encargadas de los canales de atención, mensualmente remiten a los procesos misionales correo electrónico frente al resultado del seguimiento realizado a las recurrencias identificadas,  con el fin de generar alertas a los procesos frente a la actualización y respuesta a las solicitudes.</t>
  </si>
  <si>
    <t>Seguimiento a las direcciones territoriales sobre la solicitud y entrega oportuna de insumos para dar respuesta a los diferentes PQR.</t>
  </si>
  <si>
    <t>La Subdirección de Asistencia y Atención Humanitaria y las Direcciones Territoriales a través de las personas encargadas, una vez identificada la necesidad reporta a la mesa de servicios tecnológicos en caso de tener indisponibilidad de servicio de los aplicativos, a través de la herramienta ARANDA de mesa de servicio de la Oficina de Tecnología de la información como evidencia tiquets de mesa de servicio.</t>
  </si>
  <si>
    <t>Notificar las Actuaciones Administrativas emitidas por la entidad a los ciudadanos, víctimas, presentantes, apoderados o, a las personas debidamente autorizadas.</t>
  </si>
  <si>
    <t>ante las víctimas por el incumplimiento en los términos de la notificación de las actuaciones administrativas</t>
  </si>
  <si>
    <t>a causa de la falta de datos de contacto necesarios para el desarrollo del trámite de notificación  lo cual impide realizar la citación y  entrega de la notificación de las actuaciones administrativas, capacidad operativa insuficiente y/o cambio de operador en el grupo de gestión administrativa y documental para notificar las actuaciones administrativas.</t>
  </si>
  <si>
    <t>Las personas de Servicio al Ciudadano encargadas de la notificación de actuaciones administrativas cuentan con un protocolo que define los cruces a realizar en el modelo de datos de contacto o ubicación dispuesto por la Red Nacional De Información. Cuando no se cuenta con datos de contacto (teléfono, correo electrónico y/o dirección de residencia, departamento y municipio) para hacer efectiva la Notificación Personal, se procede la Notificación por aviso en los PAV, CRAV, Pagina Web de la Unidad (Ley 1437 de 2011 - artículo 69. Notificación por aviso.)   De esta actividad queda los correos con el resultado de los cruces realizados.</t>
  </si>
  <si>
    <t>Las personas de servicio al ciudadano encargadas de la notificación de actuaciones administrativas planean mensualmente estrategias para la notificación en términos utilizando como herramienta el tablero de control donde se visualizan los datos estadísticos que permiten la toma de decisiones como evidencia quedan  informes.</t>
  </si>
  <si>
    <t>El profesional responsable de la línea de acción de Notificaciones de Actuaciones Administrativas</t>
  </si>
  <si>
    <t>Las personas de Servicio al Ciudadano encargadas de la notificación de actuaciones administrativas realizan  mensualmente diferentes estrategias como jornadas de notificación, notificación personal, notificación por correo electrónico, publicaciones con el fin  de dar cumplimiento a  los términos de Ley, en los casos en los que no sea posible realizar  jornadas y  notificación personal con ocasión a la emergencia sanitaria declarado por el Gobierno Nacional, se aplicaran las disposiciones contenidas en el decreto 491 en el art. 4 del 28 de marzo de 2020 y la resolución interna de la Unidad para las Víctimas  337 de 2020, donde se estableció que era posible avanzar en el proceso de notificación personal por medio del correo electrónico. De esta actividad quedan los informes de actuaciones  administrativas notificadas.</t>
  </si>
  <si>
    <t>Tramitar y elaborar la respuesta a peticiones quejas, reclamos y consultas interpuestos por los ciudadanos, víctimas, entidades y organismos de control.
Registrar las solicitudes e informar a la población víctima sobre los trámites y servicios de la Unidad, a través del canal presencial, con el fin de lograr el acceso a la oferta institucional de la población víctima.
Registrar información y socializar los trámites, campañas y servicios de la Unidad a través del canal telefónico y virtual, con el fin de orientar y lograr el acceso de la población víctima a la información referente a sus procesos o información de la entidad
Notificar las Actuaciones Administrativas emitidas por la entidad a los ciudadanos, víctimas, presentantes, apoderados o, a las personas debidamente autorizadas.
Analizar la viabilidad, verificar el cumplimiento del procedimiento y realizar la gestión correspondiente para el desarrollo de las estrategias complementarias para la atención y orientación.</t>
  </si>
  <si>
    <t>ante las victimas por incumplimiento de los protocolos de seguridad afectando la confidencialidad, integridad y/o disponibilidad de los sistemas de información y/o la información registrada en documento físico o digital,</t>
  </si>
  <si>
    <t>debido a el acceso no controlado a información sensible / confidencial, incidencias y caídas de los aplicativos o herramientas tecnológicas, desconocimiento de la política general y específica de Seguridad de la Información de la Unidad</t>
  </si>
  <si>
    <t>SC-BDD-008, TI-SIF-001, TI-SIF-005, TI-SIF-014, TI-SIF-015, TI-SIF-030, SC-ARH-001, SC-ARH-002</t>
  </si>
  <si>
    <r>
      <t xml:space="preserve">El personal de apoyo de Servicio al Ciudadano encargados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En caso de que se venza el acuerdo, el usuario es deshabilitado. Como evidencias se cuenta con los acuerdos de confidencialidad suscritos por cada herramienta.
</t>
    </r>
    <r>
      <rPr>
        <b/>
        <sz val="11"/>
        <color rgb="FF000000"/>
        <rFont val="Calibri"/>
        <family val="2"/>
      </rPr>
      <t>A.13.2.4</t>
    </r>
  </si>
  <si>
    <t>De acuerdo al nivel de severidad y efectividad de los controles existentes, no se propone Plan de Acción adicional</t>
  </si>
  <si>
    <r>
      <t xml:space="preserve">La Subdirección de Asistencia y Atención Humanitaria y las Direcciones Territoriales a través de las personas encargadas, una vez identificada la necesidad reporta a la mesa de servicios tecnológicos en caso de tener indisponibilidad de servicio del aplicativo LEX, a través de la herramienta ARANDA de mesa de servicio de la Oficina de Tecnología de la información como evidencia tiquets de mesa de servicio tecnológico. Con el fin de identificar las incidencias de las herramientas que afectan la atención a la población, en caso de que no se obtenga una respuesta en el tiempo definido se reitera la solicitud. Como evidencias se cuenta con los correos de los tiquets a mesa de servicio.
</t>
    </r>
    <r>
      <rPr>
        <b/>
        <sz val="11"/>
        <color rgb="FF000000"/>
        <rFont val="Calibri"/>
        <family val="2"/>
      </rPr>
      <t>A.16.1.2</t>
    </r>
  </si>
  <si>
    <r>
      <t xml:space="preserve">Inactivar oportunamente las credenciales de acceso a los sistemas de información a través de la documentación establecida para tal fin, cada vez que se solicita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 Como evidencia se cuenta con los correos electrónicos de la solicitud de los eventos.
</t>
    </r>
    <r>
      <rPr>
        <b/>
        <sz val="11"/>
        <color rgb="FF000000"/>
        <rFont val="Calibri"/>
        <family val="2"/>
      </rPr>
      <t xml:space="preserve">A.9.1 </t>
    </r>
    <r>
      <rPr>
        <sz val="11"/>
        <color theme="1"/>
        <rFont val="Calibri"/>
        <family val="2"/>
        <scheme val="minor"/>
      </rPr>
      <t xml:space="preserve">- </t>
    </r>
    <r>
      <rPr>
        <b/>
        <sz val="11"/>
        <color rgb="FF000000"/>
        <rFont val="Calibri"/>
        <family val="2"/>
      </rPr>
      <t>A.9.2 - A.9.2.2 - A.9.2.3 - A.9.4 - A.9.4.1</t>
    </r>
  </si>
  <si>
    <t>Uso inadecuado de la información con el objetivo de obtener un beneficio económico por parte de los funcionarios, contratistas  u operadores que brindan atención y orientación a las víctimas.</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</si>
  <si>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</si>
  <si>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De acuerdo a la Tipología del Riesgos se formula plan de acción adicional para evitar su materialización</t>
  </si>
  <si>
    <t>Las personas de Servicio al Ciudadano encargadas de los canales de atención generan notas informativas de sensibilización y ética para un adecuado uso de la información en los canales de la Unidad</t>
  </si>
  <si>
    <t>Los profesionales responsables de los canales de atención del Grupo de Servicio al Ciudadano</t>
  </si>
  <si>
    <t>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t>
  </si>
  <si>
    <t>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políticas de seguridad de la información de la unidad. Como evidencias correos de solicitud de verificación.</t>
  </si>
  <si>
    <t>Dirección Territorial Antioquia</t>
  </si>
  <si>
    <t>Trabajar conjuntamente con las víctimas en el proceso de reparación integral para la reconstrucción y trasformación de sus proyectos de vida.
Definir con las entidades territoriales la implementación de la Ley 1448/11, sus Decretos reglamentarios y los Decretos Ley.</t>
  </si>
  <si>
    <t xml:space="preserve">Tramitar solicitudes a través de los diferentes canales de orientación y comunicación con los que cuenta la Unidad 
Tramitar solicitudes en jornadas de atención móvil de orientación y comunicación a las víctimas </t>
  </si>
  <si>
    <t>Uso inadecuado de la información con el objetivo de obtener un beneficio económico por parte de los servidores (planta, contratistas, operador) que brindan atención y orientación a las víctimas.</t>
  </si>
  <si>
    <t>El profesional de RNI y/o profesional de servicio al ciudadano, de manera semestral hace una reunión donde socializa con el personal de la dirección territorial (planta, contratistas u operador)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</si>
  <si>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Realizar control de los usuarios de las herramientas que maneja la  entidad, tanto internos como externos.</t>
  </si>
  <si>
    <t>Luego de hacer el análisis del seguimiento a la gestión de usuarios sobre las plataformas, se identifican casos de inactivación de usuario externos mayor o igual a 3 veces en un semestre, en consecuencia, se propone convocar a una sesión virtual al usuario y colaborador designado, con el objeto de reforzar el uso, lineamientos e identificar las causas de no uso de la plataforma.</t>
  </si>
  <si>
    <t>Funcionario designado por Líder del proceso</t>
  </si>
  <si>
    <t>El profesional de RNI y/o profesional de servicio al ciudadano, de manera trimestral hace una reunión donde socializa con los usuarios externos (colaborador designado y/o enlace municipal y/o personerías)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</si>
  <si>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 xml:space="preserve">Realizar seguimiento trimestral al uso exclusivo de la herramienta SGV por parte de los usuarios titulares. </t>
  </si>
  <si>
    <t>El profesional de RNI y/o profesional de servicio al ciudadano realiza mensualmente controles sobre la asignación de usuarios a funcionarios, contratistas y operador, con el propósito de garantizar el buen uso de la herramienta y acorde a las funciones. El control se hace a través de la activación y desactivación de éstos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En caso de no informar sobre las vacaciones, renuncias o licencias, el profesional encargado de talento humano y/o el líder de proceso, hará el reporte de las personas que están en vacaciones, licencias o renuncias. Evidencia: correos electrónicos.</t>
  </si>
  <si>
    <t>En caso de encontrar uso inadecuado de la herramienta SGV, realizar las recomendaciones según el acuerdo de confidencialidad firmado entre el usuario y la Unidad para las Víctimas y de ser reiterativo, se suspenderá el acceso a la misma.</t>
  </si>
  <si>
    <t>Eventual</t>
  </si>
  <si>
    <t>Trabajar conjuntamente con las víctimas en el proceso de reparación integral para la reconstrucción y trasformación de sus proyectos de vida.</t>
  </si>
  <si>
    <t>Efectuar la entrega de cartas de indemnización aptas a las victimas localizadas</t>
  </si>
  <si>
    <t>Suministro de información  sobre colocación de recursos de indemnización por parte de funcionarios y contratistas para la obtención de beneficios personales</t>
  </si>
  <si>
    <t>El líder del proceso de manera mensual hace entrega de las bases de datos exclusivamente al personal de planta y contratistas asignados para el proceso de reparación individual, estas bases tienen clave de acceso con el propósito de minimizar el riesgo del uso indebido de la información, la clave también es cambiada de manera mensual. En caso de no enviarla por correo electrónico se compartirá por la herramienta OneDrive. Evidencia: correo electrónico con el envío de las bases</t>
  </si>
  <si>
    <t>Se aplicarán otros controles tendientes a reducir el fraude</t>
  </si>
  <si>
    <t>Realizar acta de delegación de personas autorizadas para recibir y manejar la información.</t>
  </si>
  <si>
    <t>El director territorial de manera mensual, hace entrega de las bases de datos con la información de las cartas de indemnización al profesional líder del proceso, se hace entrega de dos actas, en una de ellas se  relacionan los procesos allegados y el número de cartas recibidas y en la segunda se lista las personas con nombres y cedula a las cuales tienen su indemnización, esta segunda acta en radicada en Orfeo, esto con el propósito de controlar el manejo de la información, en caso que el profesional líder del proceso no esté disponible, este procedimiento se realiza con otra persona del equipo delegada por el director. Evidencia: actas de entrega de procesos y delegación del director.</t>
  </si>
  <si>
    <t>Socializar al interior del proceso de reparación individual las implicaciones legales, disciplinarias y fiscales en las que se puede incurrir.</t>
  </si>
  <si>
    <t>El profesional de reparación individual, de manera mensual realiza con el equipo de trabajo reunión con el propósito de establecer planeación de jornadas para entrega de cartas de indemnización procurando el cumplimiento de las medidas de bioseguridad en cuanto al aforo de personas asistentes a las jornadas. En caso de no programar las jornadas, se enviará correo electrónico por parte del Director territorial a los enlaces y/o personeros con las cartas de indemnización para ser notificadas. Evidencia: Acta de reunión y/o correos electrónicos</t>
  </si>
  <si>
    <t xml:space="preserve">Realizar sensibilización sobre antifraude
</t>
  </si>
  <si>
    <t>Anual</t>
  </si>
  <si>
    <t xml:space="preserve">Tramitar solicitudes en jornadas de atención móvil de orientación y comunicación a las víctimas </t>
  </si>
  <si>
    <t>ante la población víctima, ciudadanía en general, ente territorial, organizaciones defensoras de derechos humanos, ministerio público y comunidad internacional por no tramitar solicitudes en jornadas de atención móvil de orientación y comunicación a las víctimas,</t>
  </si>
  <si>
    <t>que se da por afectación o riesgo de afectación del orden publico que vulnere la integridad física y/o psicológica de los participantes de las jornadas; restricciones que se presenten en ocasión de pandemias; cancelación de las jornadas por parte de las entidades con las que se coordina y la falta de conexión a internet en el lugar de la realización de la jornada.</t>
  </si>
  <si>
    <t xml:space="preserve">El profesional de servicio al ciudadano de manera bimensual se articula con las entidades que solicitan o acompañan la realización de jornadas con el fin de socializar las condiciones y criterios para la realización de las de las jornadas y la planeación de las mismas. En caso de no ser posible la reunión se socializará las condiciones y criterios para la realización de las jornadas por medio de correo electrónico. Evidencia:  Actas de reunión y/o correos electrónicos </t>
  </si>
  <si>
    <t>De acuerdo  al nivel de severidad residual, los controles actuales demuestran efectividad, no se hace necesario un plan de acción adicional</t>
  </si>
  <si>
    <t>El profesional de servicio al ciudadano cada que se va a realizar una jornada verifica que la entidad que solicita la jornada diligencie el formato propuesto por la unidad, en donde se indaga, entre otras cosas, la situación de orden público de la zona donde se realizará la jornada. En caso de no tener información sobre el orden público se solicitará una comunicación del alcalde o secretario de gobierno indicando si hay condiciones de seguridad para realizar la jornada en el lugar solicitado o si se pueden generar condiciones de seguridad para realizar la misma. Evidencia: Correo electrónico con el formato diligenciado y/o comunicación de oficio del alcalde o secretario de gobierno.</t>
  </si>
  <si>
    <t>El profesional se servicio al ciudadano cada que se coordine la realización de una jornada y mientras dure la emergencia sanitaria, hace reuniones para brindar recomendaciones y orientaciones a las entidades con quienes se coordina la jornada para que se tengan en cuenta los protocolos de bioseguridad que se deben implementar. En caso de no ser posible la reunión se hará por medio de correo o asesoría telefónica. Evidencia: actas de reunión y/o correos electrónicos y/o formato de planeación de jornadas.</t>
  </si>
  <si>
    <t>Trabajar conjuntamente con las víctimas en el proceso de reparación integral para la reconstrucción y trasformación de sus proyectos de vida.
Fortalecer la cultura de confianza, colaboración e innovación para garantizar una atención digna, respetuosa y diferencial.</t>
  </si>
  <si>
    <t>Brindar apoyo en concurrencia a través de la entrega de materiales de construcción y/o dotación de mobiliario a municipios con riesgo de victimización identificados mediante de un concepto técnico</t>
  </si>
  <si>
    <t>ante la población víctima, ciudadanía en general, entidades territoriales y órganos de control.</t>
  </si>
  <si>
    <t>que se da por el no cumplimiento de los proyectos o de los cronogramas de ejecución presentados por los entes territoriales y que afectan el desarrollo de las comunidades.</t>
  </si>
  <si>
    <t>no aplica</t>
  </si>
  <si>
    <t xml:space="preserve">El profesional del proceso de prevención a hechos vctimizantes, de manera trimestral solicita por medio de correo electrónico informe sobre la ejecución del proyecto y registro fotográfico con el propósito de conocer el avance de del mismo. En caso de no recibir el informe se solicitará la información por medio de carta dirigida al Alcalde municipal, firmada por el director territorial. Evidencia correo electrónico y/o carta de solicitud de información </t>
  </si>
  <si>
    <t>De acuerdo  al nivel de severidad residual, los controles actuales demuestran efectividad y bajo % de probabilidad de materialización no se hace necesario un plan de acción adicional</t>
  </si>
  <si>
    <t>El profesional del proceso de prevención a hechos vctimizantes, cada que se requiera solicita por medio de oficio firmado por el director territorial y dirigido al alcalde municipal, un informe sobre el avance del proyecto. En caso de no recibir el informe se gestionará reunión con el alcalde y/o secretario encargado del tema. Evidencia: oficio firmado por el DT y/o convocatoria a reunión.</t>
  </si>
  <si>
    <t>El profesional del proceso de prevención a hechos vIctimizantes, cada que se requiera, participa en el comité de justicia transicional con el propósito de hacer seguimiento a la ejecución del proyecto, haciendo un chequeo del nivel de ejecución y el uso de los materiales, en caso de no asistir al comité se solicita al municipio vía correo electrónico un informe de avance y registro fotográfico. Evidencia: acta de reunión del CJT y/o informe de misión, correo electrónico de solicitud de informe</t>
  </si>
  <si>
    <t>Dirección Territorial Atlántico</t>
  </si>
  <si>
    <t>Efectuar la entrega de cartas de indemnización aptas a las víctimas localizadas</t>
  </si>
  <si>
    <t>ante las victimas del conflicto armado interno por el incumplimiento en la entrega de la carta de indemnización,</t>
  </si>
  <si>
    <t xml:space="preserve">debido que  son personas fallecidas, ilocalizadas, privadas de la libertad, que viven fuera del país o no cuentan con documento de identidad, con error en distribución o error en datos personales, porque la Unidad no cuenta con operador para el desarrollo de actividades y la situación sanitaria generada por la presencia del COVID19 que conlleva control de aforo como medida preventiva y afecta el cumplimiento de actividades. </t>
  </si>
  <si>
    <t>El enlace de reparación individual valida los destinatarios de la carta de indemnización en todas las fuentes internas y externas, previa notificación de la misma, para verificar la información del destinatario y proceder con la notificación de la carta, cada vez que lleguen cartas de indemnización a la Dirección Territorial, a demanda. En caso que el destinatario sea ilocalizado, fallecido, privado de la libertad, se encuentre fuera del país, sin documento de identidad, o la carta presente error en distribución o en los datos personales, el profesional de reparación individual anula, digitaliza y carga en la herramienta Indemniza las cartas de indemnización administrativas que no se pueden entregar. De este control queda como evidencia información cargada en Indemniza y/o FUI de envío a Gestión Documental.</t>
  </si>
  <si>
    <t>Se acepta el riesgo porque los controles implementados demuestran efectividad y el nivel de severidad es moderado.</t>
  </si>
  <si>
    <t>El enlace de reparación individual programa la realización de jornadas en los auditorios de los Centros Regionales o en la Dirección Territorial, cada vez que lleguen procesos de pago a la Dirección Territorial, a demanda, con el fin de hacer efectiva la notificación de la carta de indemnización administrativa. De este control queda como evidencia correo electrónico y/o acta de concertación, informe de la jornada realizada, cartas de indemnización notificadas y cartas cargadas en Indemniza. En caso que no se pueda acceder al auditorio del Centro Regional, la jornada se realizará en la sede administrativa de la Dirección Territorial, de esta gestión quedará como evidencia correo electrónico.</t>
  </si>
  <si>
    <t>Durante la emergencia sanitaria por el COVID19, se implementa protocolos de bioseguridad para las jornadas de notificación de cartas de indemnización, los cuales deben ser proporcionados por el Operador, cada vez que lleguen procesos de pago a la Dirección Territorial. El enlace de reparación individual y/o quien se designe en la Dirección Territorial programará la jornada de entrega de cartas, a demanda, a través del formato indicado en donde se solicitan todos los implementos necesarios para aplicar el protocolo de bioseguridad. En caso que no se cuente con operador, el Director Territorial solicitará al Director de Reparación el apoyo logístico necesario para la notificación de las cartas de indemnización. De esta gestión quedará como evidencia correo electrónico.</t>
  </si>
  <si>
    <t>Acercar el Estado a las víctimas para brindarles una oferta pertinente, eficaz, sostenible y oportuna.</t>
  </si>
  <si>
    <t>Acompañar técnicamente a las entidades territoriales para la validación del concepto de seguridad
Brindar servicios de asistencia técnica diferenciada en los procesos de planeación, ejecución y seguimiento de la implementación territorial de la política de víctimas, que incorpora los aspectos técnicos, financieros y administrativos reconociendo el enfoque diferencial
 Brindar orientación y asesoría para la Inversión adecuada de los recursos que reciben las víctimas a título de indemnización administrativa, con el fin aportar en la reconstrucción de sus proyectos de vida.</t>
  </si>
  <si>
    <t>ante las entidades territoriales y victimas del conflicto armado por no brindar la asistencia técnica y/o  una efectiva  orientación y asesoría   para la adecuada inversión de los recursos recibidos  a titulo de indemnización,</t>
  </si>
  <si>
    <t xml:space="preserve">debido a que no se garantiza el desplazamiento de los funcionarios a los municipios del Departamento para acompañar el proceso de asistencia técnica, por no contar con un operador logístico y  por la situación sanitaria generada por la presencia del COVID19 que conlleva a restricciones de atención presencial que afecta el cumplimiento de actividades. </t>
  </si>
  <si>
    <t>El profesional de retorno y reubicaciones participa en los comités técnicos de justicia transicional donde se evalúa los conceptos de seguridad del municipio para su aprobación, de esta actividad queda como evidencia el acta del CTJT.</t>
  </si>
  <si>
    <t>Se acepta el riesgo porque los controles implementados demuestran efectividad y el nivel de severidad es moderado</t>
  </si>
  <si>
    <t>El profesional de  inversión adecuada de los recursos programa las jornadas de orientación a las victimas que se les otorga la medida de indemnización administrativa, como evidencia de esta actividad informe de la jornada realizada.</t>
  </si>
  <si>
    <t>El profesional de Nación Territorio y/o quien designe la DT, programa las jornadas de asistencia técnica y de seguimiento de la política publica de victimas a través de los comités de justicia transicional convocados por los entes territoriales, de esta actividad queda como evidencia el acta de los CTJT, acta de la jornada , correo electrónico  y lista de asistencia</t>
  </si>
  <si>
    <t xml:space="preserve">Tramitar jornadas de atención móvil de orientación y comunicación a las víctimas </t>
  </si>
  <si>
    <t>ante las victimas del conflicto interno armado  y/o entidades territoriales por la no realización de jornadas móviles y/o estrategias complementarias,</t>
  </si>
  <si>
    <t>debido a alteraciones de orden publico en el municipio y/o  por fallas en las herramientas de registro de solicitudes  y consulta, de conectividad, de  fluido eléctrico,  de una convocatoria no efectiva,  por la situación sanitaria generada por la presencia del COVID19 que conlleva a restricciones de atención presencial que afecta el cumplimiento de actividades y/o no presencia de orientadores que no brindan la atención y orientación a las victimas.</t>
  </si>
  <si>
    <t>El profesional responsable del proceso de servicio al ciudadano en la Dirección Territorial gestiona mensualmente a través del aplicativo SGV el agendamiento de las jornadas o estrategias complementarias, esto se realiza a través de la herramienta SGV donde se crea cada una  con el fin que esta sea aprobada por NN y se pueda garantizar el personal necesario por parte del operador. . Como evidencia debe quedar la solicitud cargada en el aplicativo SGV.</t>
  </si>
  <si>
    <t xml:space="preserve">Cada vez que se va a realizar una jornada el profesional de servicio al ciudadano gestiona con el Municipio antes de la realización de la jornada la logística requerida, adicionalmente  se solicita al Operador que facilite los mifi para llevarlos a las jornadas como medida de contingencia.  Como evidencia quedan correos electrónicos e informes de comisión. </t>
  </si>
  <si>
    <t>El profesional de servicio al ciudadano con el equipo de trabajo implementa  los protocolos establecidos internos como externos en bioseguridad, con el fin de salvaguardar las condiciones de salud tanto de los funcionarios como de las víctimas participantes, cada mes que sea programada una jornada en territorio. Evidencia jornadas creadas en SGV y correos electrónico.</t>
  </si>
  <si>
    <t>Uso inadecuado de información con el objetivo de obtener un beneficio económico por parte Servidores (planta, contratista, operados y entidades del SNARIV) que brindan atención y orientación a las victimas del conflicto armado  para favorecer el pago de una ayuda y/o atención humanitaria y/o medida de  indemnización administrativa.</t>
  </si>
  <si>
    <t>El Profesional de Comunicaciones y/o quien designe la Dirección Territorial socializa la campaña "Que no le echen cuentos" a la población víctima en los Centros Regionales y/o en las jornadas de asistencia y/o reparación programadas por la Dirección Territorial, de acuerdo con la actividad de los Centros Regionales y la programación de las jornadas, con el objeto de dar a conocer a la población víctima la gratuidad de los servicios de la Unidad. En caso que no se pueda socializar la campaña en los Centros Regionales y/o jornadas de atención y/o reparación, se fortalecerá la difusión de la campaña a través de los miembros de las mesas de participación y enlaces de víctimas. De esta gestión quedará como evidencia registro fotográfico y listado de asistencia y/o correo electrónico.</t>
  </si>
  <si>
    <t>De acuerdo a la tipología del riesgo se debe define implementar un plan de acción que fortalezca y mitigue la materialización del riesgo</t>
  </si>
  <si>
    <t>Realizar 2 jornadas de sensibilización al interior de la dirección territorial sobre la estrategia "Que No le echen cuento" y socialización del código de Ética de la entidad</t>
  </si>
  <si>
    <t>01/012022</t>
  </si>
  <si>
    <t>Profesional de comunicaciones</t>
  </si>
  <si>
    <t>El Profesional de la Red Nacional de Información tramita  la creación de usuarios para el acceso y uso de las herramientas de información administradas por la Red Nacional de Información con el cumplimiento de requisitos a los servidores del SNARIV cuando sea solicitado. El profesional de la Red Nacional de Información realizará una verificación en la herramienta Vivanto, en el perfil de Administrador, de los usuarios activos, dos veces al año: junio y diciembre, con el objeto de analizar que los usuarios creados estén activos y sean las personas vinculadas con las entidades del SNARIV. De este control quedará como evidencia: reporte herramienta Vivanto y correo electrónico en caso de usuarios inactivos. En caso que no se hayan inactivado los usuarios, a 31 de diciembre, la herramienta Vivanto inactiva los usuarios automáticamente, de este control quedará como evidencia reporte de la herramienta vivanto sobre los usuarios inactivos.</t>
  </si>
  <si>
    <t>El enlace de la Oficina jurídica  y/o la profesional de comunicaciones y/o quien se defina en la Dirección Territorial reporta  al Grupo Antifraude de la Oficina Asesora Jurídica la denuncia presentada por ciudadanos sobre la presencia de actores corruptos relacionados con el trámite para entrega de la carta de indemnización y/o  ayuda/atención humanitaria, cuando sea conocida la situación, con el fin de que se adelanten las gestiones administrativas y legales pertinentes. De esta gestión quedará como evidencia correo electrónico.</t>
  </si>
  <si>
    <t>Dirección Territorial Bolívar y San Andrés</t>
  </si>
  <si>
    <t>Atender, asistir y reparar de manera efectiva a las víctimas del conflicto armado interno.</t>
  </si>
  <si>
    <t>Asistir técnicamente en la implementación de la ruta de reparación colectiva a sujetos colectivos</t>
  </si>
  <si>
    <t>ante las entidades del SNARIV y las víctimas por no brindar asistencia técnica</t>
  </si>
  <si>
    <t>debido a la falta de recursos para efectuar la ejecución de las etapas del programa de reparación colectiva</t>
  </si>
  <si>
    <t xml:space="preserve">No aplica </t>
  </si>
  <si>
    <t>Los profesionales y contratistas de reparación colectiva, por lo menos una vez al trimestre, efectúan solicitudes, reuniones, jornadas, talleres de formación y asistencia técnica sobre las responsabilidades del SNARIV en los procesos de reparación colectiva, con el propósito de articular y maximizar la capacidad operativa del equipo humano de la dirección territorial; mantener informado a los miembros del SNARIV de los procesos de reparación colectiva y hacerle seguimiento a las obligaciones legales de las distintas entidades en relación con el proceso de reparación colectiva.  En caso de observar que no hay participación de las entidades del SNARIV (responsables de los procesos de reparación colectiva), el equipo de la dirección territorial informará de la situación  a la Subdirección de Reparación Colectiva de la UARIV, para que ésta oriente sobre las actividades para promover el cumplimiento de las obligaciones de las entidades del SNARIV. De estos espacios se pueden generar informes, solicitudes, actas y correos electrónicos</t>
  </si>
  <si>
    <t>De acuerdo al nivel de severidad residual del riesgos y efectividad de sus controles no amerita definir plan de acción adicional</t>
  </si>
  <si>
    <t xml:space="preserve">Brindar atención y orientación: presencial en jornadas de atención, puntos de atención y centro regionales; y por los canales no presenciales </t>
  </si>
  <si>
    <t xml:space="preserve">ante las víctimas y la sociedad en general por la falta de atención y orientación presencial y no presencial </t>
  </si>
  <si>
    <t xml:space="preserve">debido a la insuficiencia de recursos del operador de servicio al ciudadano; a la ausencia de comisiones y viáticos para los servidores de la UARIV y la interrupción en el funcionamiento de las plataformas de atención de la UARIV. </t>
  </si>
  <si>
    <t>Los profesionales de servicio al ciudadano y la directora territorial se reúnen con el objetivo de realizar revisión, balance y emitir directrices frente al estado de la atención presencial y no presencial en los municipios de competencia de la dirección territorial. Se realizan por lo menos dos reuniones al año. En caso de observar que no se pueda adelantar la atención presencial y no presencial de las víctimas y la sociedad en general en Bolívar y San Andrés, los profesionales de servicio al ciudadano y/o la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t>
  </si>
  <si>
    <t xml:space="preserve">Se realizará una actividad en el marco de la competencias de la dirección territorial </t>
  </si>
  <si>
    <t xml:space="preserve">El profesional de servicio al ciudadano solicitará, por medio de correo electrónico o en reunión, a la Subdirección de Atención y Asistencia Humanitaria de la Unidad para la Atención y Reparación a las Víctimas, la documentación del control que viene implementando la dirección territorial para mitigar este posible riesgo. </t>
  </si>
  <si>
    <t>Profesional de servicio al ciudadano de la dirección territorial Bolívar y San Andrés</t>
  </si>
  <si>
    <t>ante las víctimas por la no entrega de las cartas de indemnización</t>
  </si>
  <si>
    <t>debido a la falta de regulaciones en los procedimientos para la notificación de las cartas de indemnización para las diferentes situaciones que tienen las víctimas aptas y localizadas para ser indemnizadas</t>
  </si>
  <si>
    <t>El profesional de reparación individual y la directora territorial cumplen mensualmente con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informan a la subdirección de reparación individual, con el propósito de  recibir lineamientos que permitan asegurar la entrega de las indemnizaciones a las víctimas. Pueden quedar como evidencias correos electrónicos, informes, actas y solicitudes.</t>
  </si>
  <si>
    <t>Reducir - Transferencia</t>
  </si>
  <si>
    <t xml:space="preserve">La profesional de reparación individual, por medio de correo electrónico o en reunión, a la subdirección de reparación individual el ajuste del procedimiento notificación de indemnización administrativa y entrega del mensaje estatal de reconocimiento y dignificación con el propósito que este procedimiento brinde regulaciones a las situaciones que se vienen presentando que dificultan la efectiva notificación de las cartas de indemnización en la dirección territorial Bolívar y San Andrés. </t>
  </si>
  <si>
    <t xml:space="preserve">Profesional responsable en la dirección territorial de la notificación de las indemnizaciones </t>
  </si>
  <si>
    <t xml:space="preserve">El profesional de reparación individual socializa una vez al año el procedimiento de notificación indemnización administrativa vigente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</si>
  <si>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Hacer seguimiento a los acuerdos de confidencialidad a las entidades de SNARIV</t>
  </si>
  <si>
    <t>Uso indebido o inadecuado de la información de los aplicativos de la Unidad para las Víctimas con fines ilegales por parte de funcionarios o contratistas de la DT, para beneficio propio o de un tercero</t>
  </si>
  <si>
    <t>El articulador territorial de la RNI realiza/coordina anualmente una jornada de formación en las herramientas y lineamientos de la RNI a las entidades SNARIV, con el propósito de mantener actualizados los funcionarios de las distintas entidades en las herramientas de la RNI, y si se presenta, conocer y dar trámites a las situaciones que estos servidores manifiesten sobre el acceso y uso de las herramientas de la RNI.  En caso de no poderse realizar, la profesional de registro y/o RNI efectúa la asistencia técnica vía correo electrónico. Pueden quedar como evidencia informes, acta de reunión y/o correo electrónico.</t>
  </si>
  <si>
    <t xml:space="preserve">La profesional de Red Nacional de Información socializará al equipo de la dirección territorial el Procedimiento Creación de Usuarios en Sistemas de Información con el propósito que se apropien de estas regulaciones para contribuir a la prevención del uso indebido o inadecuado de la información de los aplicativos de la Unidad para las Víctimas, esto se hará una vez al año. </t>
  </si>
  <si>
    <t>Profesional responsable en la dirección territorial de la RNI</t>
  </si>
  <si>
    <t>La directora territorial Bolívar y San Andrés (o el articulador territorial) firma los acuerdos de confidencialidad (cada vez que haya una solicitud para tener acceso a Vivanto), para que funcionarios, contratistas, colaboradores y entidades del SNARIV tengan acceso a Vivanto, y se revisan los documentos que sustentan la firma de este acuerdo con el objetivo de verificar el cambio de funcionarios, contratistas, colaboradores en las entidades del SNARIV y de la Unidad para la Atención y Reparación a las Víctimas. En caso de no poderse realizar esta acción de control al riesgo, la directora territorial Bolívar y San Andrés (o el articulador territorial) informaran a la RNI para recibir lineamientos para resolver las situaciones que se presenten por estas circunstancias y asegurar que los accesos a los sistemas de información sean conforme a los requisitos jurídicos. Queda como evidencia el registro de autorización de usuarios autorizados para acceso a sistemas de información, copia de acuerdos de confidencialidad y/o correos electrónicos</t>
  </si>
  <si>
    <t>Cartas de indemnización administrativas entregadas</t>
  </si>
  <si>
    <t xml:space="preserve">Efectuar una entrega ilegal  de la indemnización administrativa por parte de funcionarios o contratistas de la DT para favorecer a un tercero </t>
  </si>
  <si>
    <t xml:space="preserve">La profesional de reparación individual solicitará una vez al año, por medio de correo electrónico o en reunión, a la subdirección de reparación individual el ajuste del procedimiento notificación de indemnización administrativa y entrega del mensaje estatal de reconocimiento y dignificación con el propósito que este procedimiento brinde regulaciones a las situaciones que se vienen presentando que dificultan la efectiva notificación de las cartas de indemnización en la dirección territorial Bolívar y San Andrés. </t>
  </si>
  <si>
    <t xml:space="preserve">Tramitar las solicitudes de retorno, reubicación e integración local asignados a la dirección territorial; y aprobar planes nuevos o actualizar planes de retorno y reubicaciones. </t>
  </si>
  <si>
    <t xml:space="preserve">ante las entidades del SNARIV y las víctimas por no brindar la asistencia técnica y por no tramitar las solicitudes individuales de retornos o reubicaciones </t>
  </si>
  <si>
    <t>por la falta de personal asignado al equipo de retornos y reubicaciones de la dirección territorial Bolívar y San Andrés</t>
  </si>
  <si>
    <t xml:space="preserve">Los profesionales y contratistas de retornos y reubicaciones, por lo menos una vez al trimestre, efectúan solicitudes, reuniones, jornadas, talleres de formación y asistencia técnica sobre las responsabilidades del SNARIV en los procesos de retornos y reubicaciones para mantener informado a los miembros del SNARIV de los procesos de retornos y reubicaciones y hacerle seguimiento a las obligaciones legales de las distintas entidades en relación con este proceso.  En caso de observar que no hay participación de las entidades del SNARIV (responsables de los procesos de retornos y reubicaciones),  los profesionales y contratistas de retornos y reubicaciones y/o directora territorial informarán de la situación al grupo de retornos y reubicaciones de la UARIV, para que ésta oriente sobre las actividades que se deben realizar para darle tratamiento al incumplimiento  de las obligaciones por  las entidades del SNARIV. De estos espacios se pueden generar como evidencia informes, solicitudes, actas y correos electrónicos.  </t>
  </si>
  <si>
    <t xml:space="preserve">ante las entidades del SNARIV y las víctimas por la pérdida de la confidencialidad y uso de la información de las víctimas </t>
  </si>
  <si>
    <t xml:space="preserve">debido al acceso a Vivanto sin el lleno de requisitos legales </t>
  </si>
  <si>
    <t>Dirección Territorial Caquetá-Huila</t>
  </si>
  <si>
    <t>ante las victimas por la inoportunidad en la entrega de cartas de indemnización administrativa,</t>
  </si>
  <si>
    <t>debido a cartas con errores en liquidación, de trámite y de fondo,  las cuales se deben anular y proceder a la reprogramación de fondo. De igual forma, por no poder ubicar los beneficiarios que se encuentren fuera del país, ilocalizados, enfermos en otros departamentos, recluidos en centros penitenciarios fuera del departamento, fallecidos etc.</t>
  </si>
  <si>
    <t>No aplica</t>
  </si>
  <si>
    <t xml:space="preserve">El profesional de indemnizaciones de la  DT al momento de realizar la revisión de la municipalización, en el evento de identificar errores,  procede a anular la carta y cargar el  soporte en la herramienta INDEMNIZA y gestiona en la herramienta SGV la reprogramación para  el trámite pertinente y solicita a  la Subdirección de Reparación Individual, con el objetivo de evitar su pago en forma equivocada.  En el evento que el Operador quien realiza las reprogramaciones a nivel nacional, no pueda ejecutarla, el caso queda suspendido hasta que se realice la gestión.  Como evidencia queda la carta anulada, correo electrónico remitido a la Subdirección de Reparación Individual con el reporte del error,  y  solicitud de reprogramación. </t>
  </si>
  <si>
    <t>De acuerdo al nivel de severidad del riesgo y la efectividad de los controles actuales, no amerita definir un plan de acción.</t>
  </si>
  <si>
    <t>El profesional de indemnizaciones de la  DT con el fin de localizar a las victimas, cuando identifica a personas residentes en el exterior, procede a anular la carta por no cobro, y subir el soporte en la herramienta INDEMNIZA  Cuando no se ubican las victimas procede a solicitar el apoyo de los Enlaces Municipales, Orientadores y Personerías,  remitiendo la información de las victimas ilocalizadas,  para poderlas contactar.  En caso de no ubicar al destinatario se proceder a anular la carta por ilocalizado una vez vence el plazo del  proceso y posterior cargue en la herramienta INDEMNIZA. En el caso de que la victima se encuentre fallecida se procede a anular la carta, informando a la Subdirección de Reparación Individual, para que inicie la reprogramación de fondo.  Como evidencia queda la anulación de la carta y el cargue respectivo en la herramienta INDEMNIZA y correos electrónicos.</t>
  </si>
  <si>
    <t>En el evento de que no se pueda realizar la jornada por situaciones de pandemias el profesional de Indemnizaciones procede a comunicar al nivel nacional la situación presentada con el fin de recibir instrucciones.  Como evidencia quedan correos electrónicos.</t>
  </si>
  <si>
    <t>Tramitar jornadas de atención móvil de orientación y comunicación a las victimas</t>
  </si>
  <si>
    <t>ante la insatisfacción de las victimas, entes territoriales y organismos de control,  por la no realización de las jornadas de atención y orientación,</t>
  </si>
  <si>
    <t xml:space="preserve">debido a deficiencias en la disponibilidad del servicio de red por las continuas caídas de la misma. De igual forma, se presenta intermitencia en el funcionamiento de la herramientas de consulta y gestión como SGV, VIVANTO, ORFEO, SIRAV, e INDEMNIZA
</t>
  </si>
  <si>
    <t xml:space="preserve">Cada vez que se va a realizar una jornada las Profesionales de servicio al ciudadano gestionan la conectividad a internet con el Operador y el Ente Territorial, antes de la realización de la jornada.  Adicionalmente, se solicita al Operador que facilite los mifi para llevarlos a las jornadas como medida de contingencia. En caso de que el internet no funcione los orientadores proceden a diligenciar el formato solicitud campañas OUTBOUND  el cual remiten a las Profesionales de Servicio al Ciudadano, después de finalizar la jornada, con el fin de escalar al nivel nacional para realizar la atención vía telefónica y/o virtual a las victimas que no se pudieron atender durante la jornada. Como evidencia quedan correos electrónicos. </t>
  </si>
  <si>
    <t>Los controles actuales han sido efectivos tendientes a reducir la probabilidad de materialización en solo 10%, por tal razón no se contemplaran planes de acciones adicionales</t>
  </si>
  <si>
    <t>En el evento de que no se pueda realizar la jornada de atención y/o feria de servicio por alteración de orden público, los entes territoriales solicitan a la Unidad para las Victimas el aplazamiento y/o reprogramación de la Jornada. De igual forma, la Dirección Territorial puede solicitar el aplazamiento y/o reprogramación de la jornada, la cual se realiza mediante acta de cambios, en caso de verse afectado el cumplimiento de la programación mensual del indicador del plan de acción. Como evidencia quedan correos electrónicos y actas de cambios.</t>
  </si>
  <si>
    <t xml:space="preserve">Las profesionales de servicio al ciudadano en articulación con los entes territoriales y la Dirección Territorial, en el evento de que no se pueda realizar jornadas de atención presencial  por causa del COVID 19, donde no se cuenta con Puntos de Atención y/o Centros Regionales,  se realizan jornadas virtuales, las cuales son cargadas en la herramienta SGV con el objetivo de contrarrestar los efectos de no poder realizar jornadas de atención en forma presencial.  En articulación con los entes territoriales para llevar a cabo la jornada, se solicita con anterioridad listado de las victimas que requieren atención con nombres, número de documento y números de contacto.  En caso de que las victimas requieran realizar novedades, la profesional de servicio al ciudadano en el correo de articulación de la jornada virtual solicita el apoyo del Enlace Municipal para la recepción de la documentación, y posterior envío de la misma, con el fin de continuar con el trámite. En caso de no contar con el apoyo de los Enlaces Municipales y/o del Ente Territorial, no se realiza la jornada virtual. Como evidencia quedan correos electrónicos y/o informe posjornada. </t>
  </si>
  <si>
    <t>En el evento de que no se pueda cumplir con la meta asignada de realización de jornadas de atención y/o ferias de servicio, por causa de la pandemia de la COVID 19, las profesionales de servicio al ciudadano, proceden a coordinar con la  SAAH  la modificación de la meta asignada; posteriormente, se procederá a solicitar al nivel nacional a través de la OAP, la respectiva modificación, mediante actas de cambios previa concertación con el nivel nacional.  En el evento de no poder cumplir con la nueva meta fijada, se solicita una nueva modificación, el cambio queda sujeto a la aprobación del nivel nacional. Como evidencia quedan los correos electrónicos y las actas de cambios.</t>
  </si>
  <si>
    <t>Realizar atención presencial y brindar  asistencia técnica para cumplir con el objetivo de la Unidad.</t>
  </si>
  <si>
    <t>por fallas en la conectividad y bajo agendamiento e ingreso por demanda a los CRAV y PAV,</t>
  </si>
  <si>
    <t>debido a la cobertura de los Operadores de internet en los dos departamentos que presenta constante  intermitencia; además para mitigar las consecuencias generadas por la aparición del COVID 19, se da cumplimiento a los protocolos de bioseguridad establecidos evitando aglomeraciones que inciden en la no prestación del servicio.</t>
  </si>
  <si>
    <r>
      <t xml:space="preserve">En  los Puntos de atención y CRAV </t>
    </r>
    <r>
      <rPr>
        <sz val="11"/>
        <color theme="1"/>
        <rFont val="Calibri"/>
        <family val="2"/>
        <scheme val="minor"/>
      </rPr>
      <t xml:space="preserve">de la DT Caquetá Huila se realizan  agendamientos diarios para la atención del día siguiente, por parte de los Orientadores y/o Enlaces de Victimas Municipales en los Puntos de atención,  y por parte de la acogedora en el Centro Regional.  En caso de que se cumpla el limite de agendamiento, las victimas se agendan para los días subsiguientes.  En aquellos lugares donde no hay punto de atención, el  Enlace Municipal brinda  orientación a la población victima y remite el listado de las personas que  requieren ser atendidas en Puntos de atención o CRAV. (entrega de documentación, consulta estado de indemnización, solicitud de agendamiento para documentación de hechos diferentes al desplazamiento y toma de solicitud simplificada).  Adicionalmente, en todos los CRAV de la DT cuentan con un sistema de turnos controlados por  la herramienta SGV, la cual permite la asignación de turnos aplicando el enfoque diferencial. </t>
    </r>
    <r>
      <rPr>
        <sz val="11"/>
        <color theme="1"/>
        <rFont val="Calibri"/>
        <family val="2"/>
        <scheme val="minor"/>
      </rPr>
      <t>Como evidencia quedan correos electrónicos de reporte de agendamientos por parte de las entidades territoriales, base Excel  y/o registro en  aplicativo SGV en el modulo de turnos.</t>
    </r>
  </si>
  <si>
    <t>Teniendo en cuenta el aforo establecido en el protocolo de bioseguridad  el cual no permite aglomeraciones en los CRAV y PAV para el evitar el contagio de la COVID 19, desde la DT se implementó la estrategia de atención telefónica, la cual consiste en realizar atención integral a la población victima en las líneas telefónicas habilitadas en los diferentes CRAV y PAV  para gestionar sus solicitudes en las diferentes herramientas de consulta y gestión. Con el apoyo de los Entes territoriales se habilitaron las líneas telefónicas de atención,  las cuales han sido dadas a conocer a través de los canales de comunicación oficial de la Unidad;  son utilizadas por los orientadores, para brindar una atención en línea a trámites y servicios que requieren las victimas. El agendamiento se realiza con el apoyo de los entes territoriales y el equipo de orientadores.  Como evidencia quedan la publicación de las líneas telefónicas y los agendamientos.</t>
  </si>
  <si>
    <t xml:space="preserve">
Información y herramientas de consulta </t>
  </si>
  <si>
    <t>Uso indebido de la información y herramientas de consulta de la DT por parte de los funcionarios o contratistas con el objetivo de obtener algún beneficio propio o beneficiar a un tercero</t>
  </si>
  <si>
    <t>En los CRAV y Puntos de Atención cada vez que las personas se acercan a hacer solicitudes y/o requerimientos de tipo presencial se informa la gratuidad de los servicios que presta la Unidad con el objetivo de evitar que personas hagan uso indebido de la información de las victimas con el fin de obtener algún beneficio. Adicionalmente, la Unidad cuenta con una campaña antifraude, la cual se divulga por los diferentes canales de atención y también cuenta con un botón de denuncias en el cual las victimas pueden ingresar todas  las denuncias por temas de fraude y de abuso por parte de funcionarios y personas externas a la Unidad.  Como evidencia queda la página web, noticias en red sobre la campaña, y/o en algunos casos evidencias de la socialización.</t>
  </si>
  <si>
    <t>De acuerdo al nivel de severidad del riesgo,  amerita definir un plan de acción.</t>
  </si>
  <si>
    <t>Socializar la campañas antifraude en las jornada de atención y/o ferias de servicios y entrega de cartas de indemnización. Como evidencia quedan informe de plan de acción indicador entrega de cartas, informe post jornada  y registro fotográfico.</t>
  </si>
  <si>
    <t>Profesional Reparación Individual y Profesional de servicio al Ciudadano</t>
  </si>
  <si>
    <t xml:space="preserve">Los profesionales de la RNI, Indemnizaciones y Servicio al Ciudadano cada vez que solicitan usuario (profesionales de planta, contratistas de la UARIV, Enlaces Municipales, Entidades del SNARIV) en las herramientas de consulta y gestión tales como VIVANTO, INDEMNIZA y SGV; recepcionan la documentación necesaria (Formatos de aceptación de Confidencialidad firmados por el solicitante y fotocopia de cédula de ciudadanía ampliada al 100%), la validan, firman los acuerdos, los escanean  y los remiten a la Subdirección y/o enlace nacional correspondiente, para crear y/o activar el acceso a los solicitantes, el cual se concede como plazo máximo el día 31 de diciembre del año.
En el evento que se presente  un caso de mal uso de las herramientas, en primera instancia se procede a bloquear el usuario, reportar a la subdirección y/o enlace nacional  correspondiente para dar inicio a los procesos legales que haya lugar.
Cuando un Enlace Municipal  no culmina el contrato, el Ente Territorial o institución correspondiente, envía el reporte de culminación o desistimiento del contrato, junto a la carta de presentación del nuevo Enlace. Conocida esta situación se procede a desactivar dicho usuario.
Hay que precisar, que los Enlaces Municipales al firmar el acuerdo de aceptación de confidencialidad se someten o se comprometen a cumplir con lo establecido legalmente para dicho uso de las herramientas, razón por la cual, La Unidad no asume la responsabilidad legal por el mal manejo, donde solo asume la responsabilidad de reportar, denunciar y/o bloquear dichos usuarios.
En los casos de acceso a  herramientas  otorgadas a contratistas directos de la Unidad como al personal de Planta,  al finalizar el contrato y/o   cuando se retiran, dentro de los documentos que anexan, se debe adjuntar el formato de cancelación del correo institucional, al igual  de las herramientas otorgadas, los cuales  remiten en la última cuenta de cobro al área financiera del nivel nacional en el caso de los contratistas, para el personal de planta, cuando hacen la solicitud de retiro, se adjunta paz y salvo y se remite  al área de TH.
Finalmente, cuando los enlaces cumplen su periodo hasta el 31 de diciembre, automáticamente la Subdirección y/o enlace nacional correspondiente procede a bloquear a  todos los usuarios, toda vez que, dichos usuarios tienen una máxima vigencia de un año, el cual se termina cada 31 de diciembre.
Como evidencia  quedan solicitudes de los entes territoriales,  correos electrónicos y acuerdos de confidencialidad.
</t>
  </si>
  <si>
    <t>Dirección Territorial Cauca</t>
  </si>
  <si>
    <t>Efectuar la entrega de cartas de indemnización actas a las victimas localizadas</t>
  </si>
  <si>
    <t>ante las victimas y ente territoriales por no efectuar la entrega de cartas de indemnización a las víctimas localizadas,</t>
  </si>
  <si>
    <t>debido a desactualización de datos de la población, inoportunidad de gestión con entidades bancarias y situaciones de orden público.</t>
  </si>
  <si>
    <t>Se lleva a cabo un seguimiento trimestral por parte del líder de procedimiento de Reparación Individual con la validación por parte del enlace de Planeación para lo cual se realiza un informe del estado del seguimiento y del cumplimiento de las acciones proyectadas.</t>
  </si>
  <si>
    <t>El control actual ha demostrado efectividad, no se define plan de acción</t>
  </si>
  <si>
    <t>Trabajar conjuntamente con las víctimas en el proceso de reparación integral para la reconstrucción y trasformación de sus proyectos de vida.
Definir con las entidades territoriales la implementación de la Ley 1448/11, sus Decretos reglamentarios y los Decretos Ley.
Vincular de manera activa a la sociedad civil y a la comunidad internacional en los procesos de reparación integral a las víctimas del conflicto.
Fortalecer la cultura de confianza, colaboración e innovación para garantizar una atención digna, respetuosa y diferencial.</t>
  </si>
  <si>
    <t>Asistir técnicamente a las entidades territoriales en la implementación de los Decretos Ley 
Asistir técnicamente en la implementación de la ruta de reparación colectiva a sujetos colectivos étnicos
Asistir técnicamente en la implementación de la ruta de reparación colectiva a sujetos colectivos no étnicos
Brindar servicios de asistencia técnica diferenciada en los procesos de planeación, ejecución y seguimiento de la implementación territorial de la política de víctimas, que incorpora los aspectos técnicos, financieros y administrativos</t>
  </si>
  <si>
    <t>ante las victimas del conflicto por no brindar asistencia técnica o efectuarla de manera inadecuada,</t>
  </si>
  <si>
    <t>debido a falta de competencia del personal y situaciones de orden de público o manifestaciones.</t>
  </si>
  <si>
    <t>Se hace seguimiento trimestral por parte del Líder del procedimiento de reparación colectiva y la validación del enlace de Planeación determinando el cumplimiento de los objetivos mediante un informe que argumente los cumplimientos establecidos según los proyectado.</t>
  </si>
  <si>
    <t>El control actual ha demostrado efectividad, no se define plan de acción.</t>
  </si>
  <si>
    <t>Vincular de manera activa a la sociedad civil y a la comunidad internacional en los procesos de reparación integral a las víctimas del conflicto.</t>
  </si>
  <si>
    <t xml:space="preserve">Concertar e implementar los planes de retorno o reubicación de manera efectiva en condiciones de dignidad, voluntariedad y seguridad
</t>
  </si>
  <si>
    <t>ante la población victima afectada por apoyo a su regreso o estabilidad social y económica,</t>
  </si>
  <si>
    <t>debido a la ausencia en la planificación de la fases de planes y retornos o reubicación.</t>
  </si>
  <si>
    <t>Se realiza un informe trimestral por parte del líder del procedimiento de RR y se valida con el enlace de planeación, en el cual se registra los cumplimientos establecidos según la metas definidas.</t>
  </si>
  <si>
    <t>El control actual ha demostrado efectividad y de acuerdo al nivel residual del riesgo, no se define plan de acción.</t>
  </si>
  <si>
    <t>Garantizar la entrega de los insumos proyectados a la población victima en el marco de subsidiaridad desde los Proyectos de Infraestructura Social y comunitaria</t>
  </si>
  <si>
    <t>Uso inadecuado de los recursos en la destinación  del presupuesto para Proyectos de Infraestructura Social y Comunitaria (SPAE) asignados a las entidades territoriales por parte del funcionarios o contratista con el objetivo de obtener beneficio propio o de un tercero.</t>
  </si>
  <si>
    <t>La Dirección Territorial  del Cauca con su Proceso de Gestión Interinstitucional en su condición de Secretaria Técnica del comité técnico y operativo del convenio debe citar mensualmente los miembros del comité para revisar el avance de ejecución del convenio. Con ello se tiene como propósito hacer el control necesario de la gestión a realizar. En caso de no tener la posibilidad de llamar al control se hará el reporte a las entidades respectivas en compañía del Director Territorial. Se recogerá con esto informe de seguimiento, correos eléctricos, actas, listado de asistencia además del proyecto presentado y aprobado</t>
  </si>
  <si>
    <t>Se define Plan de Acción por la Tipología del Riesgo</t>
  </si>
  <si>
    <t>Socializar o fortalecer la estrategia de no le echen cuentos</t>
  </si>
  <si>
    <t>Designado por el Líder del proceso</t>
  </si>
  <si>
    <t xml:space="preserve">Implementar una estrategia de comunicación y formación masiva para victimas organizadas y no organizadas interesadas en la política publica de victimas </t>
  </si>
  <si>
    <t>antes las partes interesadas, por la desinformación de las actividades,</t>
  </si>
  <si>
    <t>por falta de información detallada de la ruta a orientar  en el marco de la oferta institucional.</t>
  </si>
  <si>
    <t>Se hace control con el líder de Gestión Interinstitucional y validación de líder de Planeación mediante realización de informe trimestral validando el cumplimiento de los objetivos establecidos.</t>
  </si>
  <si>
    <t>Dirección Territorial Central</t>
  </si>
  <si>
    <t>Trabajar conjuntamente con las víctimas en el proceso de reparación integral para la reconstrucción y trasformación de sus proyectos de vida.
Acercar el Estado a las víctimas para brindarles una oferta pertinente, eficaz, sostenible y oportuna.
Definir con las entidades territoriales la implementación de la Ley 1448/11, sus Decretos reglamentarios y los Decretos Ley.
Fortalecer la cultura de confianza, colaboración e innovación para garantizar una atención digna, respetuosa y diferencial.</t>
  </si>
  <si>
    <t>Brindar atención y orientación presencial en puntos de atención y centros regionales</t>
  </si>
  <si>
    <t xml:space="preserve">Uso indebido de la información por parte de funcionarios y colaboradores para favorecer, priorizar o agilizar trámites con el objetivo de obtener un beneficio propio. </t>
  </si>
  <si>
    <t>El profesional de servicio al ciudadano diseña trimestralmente un estudio de caso el cual comparte con los servidores de la DT Central y del operador asignados a ésta, para generar conocimiento y toma de conciencia frente a los protocolos  y el uso adecuado de la información, generando como evidencia la presentación del caso y las respuestas a la prueba realizada con el mismo.</t>
  </si>
  <si>
    <t>Por la Tipología del riesgos se define Plan de Acción que fortalezca los actuales controles y evite su materialización</t>
  </si>
  <si>
    <t>Realizar trimestralmente el reporte del estudio del caso por parte del profesional de servicio al ciudadano.</t>
  </si>
  <si>
    <t>Semestralmente</t>
  </si>
  <si>
    <t>Profesional de Servicio al ciudadano</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</si>
  <si>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</si>
  <si>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  (si amerita)</t>
  </si>
  <si>
    <t>Director Territorial - Profesionales de Servicio al Ciudadano</t>
  </si>
  <si>
    <t>Desde la DT se realiza 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</si>
  <si>
    <t>Solicitar a la Subdirección de Asistencia y Atención Humanitaria los lineamientos de atención a apoderados o personas con listados de víctimas.
1 Solicitud a la SAAH</t>
  </si>
  <si>
    <t>Director Territorial - Profesional de Servicio al Ciudadano</t>
  </si>
  <si>
    <t>Definir con las entidades territoriales la implementación de la Ley 1448/11, sus Decretos reglamentarios y los Decretos Ley.</t>
  </si>
  <si>
    <t xml:space="preserve">ante las victimas por la Inoportunidad en la entrega de cartas de indemnización administrativa </t>
  </si>
  <si>
    <t>Se realiza por parte de el profesional de reparación individual la verificación de los datos de contacto de los destinatarios en las herramientas al momento de recibir los procesos presupuestales con el objetivo de localizar el dato de contacto actual, como evidencia se cuenta con un drive por cada proceso presupuestal.
En el caso de que la profesional no realice directamente la contractibilidad de las victimas se  realiza mediante correo electrónico a solicitud al canal  No Presencial-Telefónico para que este realice la convocatoria y genere reporte con el porcentaje de contractibilidad y la base de las personas que no fue posible localizar</t>
  </si>
  <si>
    <t>De acuerdo a la severidad residual del riesgo, efectividad en sus controles y bajo 21% de probabilidad de materialización no se considera definir un plan de acción adicional.</t>
  </si>
  <si>
    <t>El profesional de reparación individual realiza la solicitud a la Dirección Territorial en cada proceso presupuestal el apoyo por parte de los funcionarios y contratistas, y por medio de correo electrónico al profesional de Servicio al Ciudadano el apoyo de notificadores en las jornadas de notificación de cartas de indemnización con el objetivo de realizar entrega a la totalidad de personas destinatarias de los giros, la evidencia son los correos de solicitud de notificadores al profesional de servicio al ciudadano, en caso de no contar con el personal suficiente se genera la entrega en la jornada primero a las personas con enfoque diferencial y luego a las personas que cuentan con núcleos familiares numerosos.</t>
  </si>
  <si>
    <t>En los procesos presupuestales en los que el profesional de reparación individual solicita apoyo del canal no presencial- telefónico y, posterior al informe emitido por dicho canal sobre las personas no contactadas, el profesional realiza una nueva llamada a cada una de las víctimas no contactadas con el objetivo de aumentar las personas localizadas, registrando en la base de drive la intervención realizada.  en el caso de no ser contactadas se realiza el reporte a Nivel nacional para que estos procedan a retirar el giro y realicen una nueva colocación.</t>
  </si>
  <si>
    <t>Trabajar conjuntamente con las víctimas en el proceso de reparación integral para la reconstrucción y trasformación de sus proyectos de vida.
 Acercar el Estado a las víctimas para brindarles una oferta pertinente, eficaz, sostenible y oportuna.
Definir con las entidades territoriales la implementación de la Ley 1448/11, sus Decretos reglamentarios y los Decretos Ley.
fortalecer la cultura de confianza, colaboración e innovación para garantizar una atención digna, respetuosa y diferencial.</t>
  </si>
  <si>
    <t xml:space="preserve">Brindar servicio de asistencia humanitaria a víctimas de desplazamiento forzado.
Brindar lineamientos técnicos para la implementación de la política pública de víctimas a las entidades del SNARIV
Brindar asistencia técnica a las mesas de participación para cualificar y mejorar su incidencia en la política
Brindar asistencia técnica a las mesas de participación para cualificar y mejorar su incidencia en la política
</t>
  </si>
  <si>
    <t>Ante las entidades del orden nacional y territorial y las victimas del conflicto armado por la no oportunidad en la asistencia técnica a los entes,</t>
  </si>
  <si>
    <t>debido a Falta de autorización a comisiones para la realización de asistencias de manera presencial, perdida de conexión e imposibilidad de herramientas de comunicación tecnológica por parte de los entes territoriales.</t>
  </si>
  <si>
    <t xml:space="preserve">Los profesionales de la DT (cuando no son aprobadas las comisiones) envían excusa al ente territorial por medio de correo electrónico y se ponen en contacto con el enlace municipal para articular estrategias alternas de asistencia técnica (llamadas, material de apoyo). Lo anterior con el objetivo de mantener los lazos de comunicación con los entes territoriales y lograr articulación para que la asistencia técnica llegue a los solicitantes, de igual forma se realizan atenciones personalizada cuando los enlaces y personeros acuden a las oficinas de la Dirección Territorial. </t>
  </si>
  <si>
    <t>En caso de tratarse de temas de alto impacto, el equipo territorial de Nación- Territorio organiza y cita anualmente  capacitaciones dirigidas a los funcionarios de las entidades territoriales de manera sectorizada o individual (por municipios) en las sedes administrativas de la DT. encaminadas a prestar la asistencia Técnica sobre políticas  públicas y herramientas de seguimiento,  Como evidencia quedan listados de asistencia, correos y/o ayudas de memoria, de igual forma se realizan atenciones personalizada a los funcionarios de los entes territoriales que no asistan a las capacitaciones o a cuando los enlaces y personeros acuden a las oficinas de la Dirección Territorial,  realizando capacitaciones por Demanda cada vez que los entes territoriales lo solicitan.</t>
  </si>
  <si>
    <t>Los profesionales que lideran cada equipo de cada territorio que hace parte de la DT (Bogotá, Boyacá, Cundinamarca y Tolima) coordinan y realizan reunión periódica de equipo   con el objetivo de retroalimentar a los profesionales   sobre la política publica, se resuelven dudas, se presentan avances, dificultades y generar estrategias frente a los municipios que no han sido asistidos. Como evidencia queda acta de reunión y listados de asistencia.</t>
  </si>
  <si>
    <t>Trabajar conjuntamente con las víctimas en el proceso de reparación integral para la reconstrucción y trasformación de sus proyectos de vida.
Definir con las entidades territoriales la implementación de la Ley 1448/11, sus Decretos reglamentarios y los Decretos Ley
Fortalecer la cultura de confianza, colaboración e innovación para garantizar una atención digna, respetuosa y diferencial.</t>
  </si>
  <si>
    <t xml:space="preserve">Atender las solicitudes de Ayuda y Atención Humanitaria Inmediata en Subsidiariedad
Tramitar solicitudes a través de centros regionales y puntos de atención en donde la Unidad hace presencia
Tramitar solicitudes a través del canal telefónico y Virtual de la Unidad
Tramitar solicitudes en jornadas de atención móvil de orientación y comunicación a las víctimas </t>
  </si>
  <si>
    <t>ante las victimas del conflicto armado, sanciones por parte de los entes de control por demandas y ordenes judiciales  de pago de  indemnizaciones al no realizar el tramite de las solicitudes de manera oportuna,</t>
  </si>
  <si>
    <t>debido a falta de personal operativo frente a la atención y radicación de los documentos pertinentes a la solicitud.</t>
  </si>
  <si>
    <t>La Dirección Territorial  identifica las necesidades de recurso humano en los puntos y centros regionales de atención y realiza la solicitud a la Subdirección de Asistencia y Atención Humanitaria.                                           
En las estrategias complementarias el profesional de Servicio al Ciudadano se articula previamente con las entidades organizadoras determinando el recursos humano requerido para la atención a las víctimas. Cuando se identifica en el desarrollo de la actividad que los usuarios no pueden ser atendidos en su totalidad se pide autorización a la Subdirección de Asistencia y Atención Humanitaria para la ampliación de la jornada o el traslado de más personal. 
Como evidencia se cuenta con la información de la gestión realizada con la SAAH.</t>
  </si>
  <si>
    <t>De acuerdo a la severidad residual del riesgo, efectividad en sus controles no se considera definir un plan de acción adicional.</t>
  </si>
  <si>
    <t>Identificación por parte de los profesionales de servicio al ciudadano de los casos en los cuales no hay respuesta, son tardías o no corresponden y se envía reporte al área competente, para que ésta de respuesta o realice la corrección quedando como evidencia las comunicaciones enviadas a las áreas.</t>
  </si>
  <si>
    <t>En el momento de la caída de las plataformas o de las fallas de conectividad o elementos, el profesional de servicio al ciudadano realiza reporte a las áreas responsables mediante correos electrónicos o la plataforma  para que éstas den solución oportunamente. En caso de la persistencia de la novedad se reitera la solicitud y el escalamiento dando el manejo adecuado con la población, generando como evidencia los reportes realizados.</t>
  </si>
  <si>
    <t>Dirección Territorial Cesar y Guajira</t>
  </si>
  <si>
    <t>Acercar el Estado a las víctimas para brindarles una oferta pertinente, eficaz, sostenible y oportuna.
Fortalecer la cultura de confianza, colaboración e innovación para garantizar una atención digna, respetuosa y diferencial.</t>
  </si>
  <si>
    <t>Realizar jornadas de atención y/o Ferias de Servicio</t>
  </si>
  <si>
    <t>ante las victimas y el SNARIV por el incumplimiento de la realización de las jornadas de atención y/o Ferias de Servicio,</t>
  </si>
  <si>
    <t>debido a causas como catástrofes naturales, riesgos de seguridad y biológicos, temas presupuestales y de conectividad.</t>
  </si>
  <si>
    <t>El profesional de Servicio al ciudadano, trimestralmente realiza la verificación de las condiciones de seguridad de los lugares en donde se llevarán a cabo las jornadas, esto a través de llamadas telefónicas o correo a las autoridades competentes del área (personería, secretaria de gobierno o fuerza pública), deja constancia en el Acta de programación de Jornada.  En Caso de no recibir respuesta se llamará al comandante de la fuerza pública presente en el municipio.  Evidencia: correo electrónico y/o acta de programación de jornadas.</t>
  </si>
  <si>
    <t>La efectividad de los controles, el % de probabilidad de materialización y el nivel de severidad residual del riesgo no amerita plan de acción adicional.</t>
  </si>
  <si>
    <t>El Director territorial, envía anualmente a la Subdirección de Servicio al ciudadano, el requerimiento de personal(orientadores, documentadores, enlaces, profesional zonal) teniendo en cuenta los históricos de atención en la DT en puntos, centros y jornadas, en caso de que no haya una respuesta oportuna se postergaran o aplazaran las jornadas hasta tanto no contar con el personal suficiente y se oficiara de dichos incumplimiento a la subdirección.  Evidencia: Correos, oficios, actas</t>
  </si>
  <si>
    <r>
      <t>El profesional encargado (Servicio al ciudadano, zonal o encargado) de la jornada notifica a las áreas correspondientes del fallo de las herramientas tecnologicas de</t>
    </r>
    <r>
      <rPr>
        <sz val="11"/>
        <color rgb="FFFF0000"/>
        <rFont val="Calibri"/>
        <family val="2"/>
      </rPr>
      <t xml:space="preserve"> </t>
    </r>
    <r>
      <rPr>
        <sz val="11"/>
        <color theme="1"/>
        <rFont val="Calibri"/>
        <family val="2"/>
        <scheme val="minor"/>
      </rPr>
      <t>manera inmediata, con el propósito de buscar un restablecimiento en el menor tiempo posible.  En caso de no resolverse el inconveniente en el tiempo de la jornada se implementarán los planes de contingencia previstos para este tipo de sucesos.  Evidencia: Correos, actas, listados</t>
    </r>
  </si>
  <si>
    <t>Notificar las cartas de indemnización</t>
  </si>
  <si>
    <t>ante las victimas y sus familiares por no notificar las cartas de indemnización,</t>
  </si>
  <si>
    <t>debido a errores en las cartas, que la victima no pueda ser ubicada, fallecimiento, castrotefes naturales, riesgos de seguridad y biológicos, temas presupuestales o de conectividad.</t>
  </si>
  <si>
    <t>El profesional de reparación individual, cada vez que llegue un proceso bancario hace uso de todos los aplicativos disponibles de la unidad para recabar información de contacto actualizado, en caso de no se ubiquen en ninguno de los aplicativos de la unidad se reportara a la subdirección de reparación individual, lo ilocalizados para que con el apoyo de la RNI se gestione nuevos datos de contacto.  Evidencias: correos, actas y listados.</t>
  </si>
  <si>
    <t>El profesional de reparación individual, cada vez que llegue un proceso bancario hace una revisión de todos los casos del proceso, con el fin de detectar posibles novedades que impidan la notificación, dependiendo del tipo de novedad, las subsanables se trataran directamente con la parte interesada o con el área encargada dependiendo del tipo de novedad, En caso de que no sean subsanables se remitirán al nivel nacional.  Evidencias: correos, actas, informes y listados.</t>
  </si>
  <si>
    <t>El Director Territorial, una vez, a principio de año, antes de las salidas a terreno, solicita, a la oficina de talento humano, una capacitación en Seguridad y salud en el trabajo, matriz de riesgos y peligros, con énfasis en trabajos en terreno (Por fuera de la oficina), en caso de no recibir la capacitación esta será realizada por el profesional SIG, en colaboración con los miembros del COPASST, de la cual se dejaran actas como evidencia de dicha actividad.</t>
  </si>
  <si>
    <t xml:space="preserve">Acompañar y brindar asistencias técnicas a las entidades territoriales </t>
  </si>
  <si>
    <t>ante las entidades del SNARIV o con los representantes de las victimas por no acompañar o brindar asistencias técnicas, siempre que estas sean presenciales,</t>
  </si>
  <si>
    <r>
      <t>debido a la no aprobación</t>
    </r>
    <r>
      <rPr>
        <sz val="11"/>
        <color rgb="FFFF0000"/>
        <rFont val="Calibri"/>
        <family val="2"/>
      </rPr>
      <t xml:space="preserve"> </t>
    </r>
    <r>
      <rPr>
        <sz val="11"/>
        <color theme="1"/>
        <rFont val="Calibri"/>
        <family val="2"/>
        <scheme val="minor"/>
      </rPr>
      <t>viáticos, falta de conectividad cuando son de manera remota o virtual, catástrofes naturales o  riesgos de seguridad o biológicos.</t>
    </r>
  </si>
  <si>
    <t>El profesional a cargo de la asistencia técnica, realizara la verificación de las condiciones de seguridad de los lugares en donde se llevarán a cabo las jornadas, esto a través de llamadas telefónicas o correo a las autoridades competentes del área (personería, secretaria de gobierno o fuerza pública).  En Caso de no recibir respuesta se llamará al comandante de la fuerza pública presente en el municipio.  Evidencia: correo electrónico y/o acta de llamada.</t>
  </si>
  <si>
    <t>El profesional encargado de la asistencia técnica notifica a las entidades correspondientes del fallo de conectividad de manera inmediata, con el propósito de buscar un restablecimiento en el menor tiempo posible.  En caso de no resolverse el inconveniente en el tiempo de la asistencia técnica se reprogramara en otro horario o día, según disponibilidad de tiempo y/o concertación con la entidad territorial.  Evidencia: Correos, actas, listados</t>
  </si>
  <si>
    <t>Implementar Planes de Reparación Colectiva en Sujetos de reparación colectiva.</t>
  </si>
  <si>
    <t>ante las entidades del SNARIV y con los sujetos colectivos por la no implementación de las acciones contenidas en los PIRC,</t>
  </si>
  <si>
    <t>debido a   la no aprobación de viáticos, problemas con los operadores e inconvenientes con las acciones asociadas a entidades de SNARIV distintas a la UARIV, catástrofes naturales, riesgos de seguridad o biológicos.</t>
  </si>
  <si>
    <t>El profesional de Reparación Colectiva, realiza semestralmente una revisión del avance en la implementación de los planes de RC, con el fin de evaluar la migración al nuevo modelo, en caso de que no sea optimo el resultado se plantearan capacitaciones y los planes de contingencia para mejorar el cambio de los modelos.  Evidencia: Correos, oficios, actas</t>
  </si>
  <si>
    <t>El profesional de Reparación Colectiva o El director Territorial, solicita anualmente a Gestión documental y/o a la subdirección de reparación Colectiva, una capacitación en gestión de archivos, en caso de que no haya una respuesta oportuna se escalara al superior Jerárquico.  Evidencia: Correos, oficios, actas</t>
  </si>
  <si>
    <t>El equipo de reparación colectiva se reúne trimestralmente con el fin de definir las actividades a desarrollarse en el periodo siguiente y de esta manera plantear los requerimientos para cumplir con las actividades propuestas para desarrollar en terreno (solicita oportunamente presupuesto para viáticos y autorización de salidas con protocolos de bioseguridad). En caso contrario, replantear, aplazar o modificar las metas propuestas.   Evidencia: correos, oficios, actas.</t>
  </si>
  <si>
    <t xml:space="preserve">Acompañamiento y seguimiento en la entrega  de Proyectos de Infraestructura social y comunitaria </t>
  </si>
  <si>
    <t>Uso indebido por parte de las entidades territoriales y/o el operador, de los Bienes y/o Productos suministrados para proyectos de prevención e inmediatez  en beneficio o interés particular o de un tercero.</t>
  </si>
  <si>
    <t>El profesional SPAE, realiza seguimiento a los Proyectos de infraestructura Social, comunitaria y agropecuaria,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</si>
  <si>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Por la Tipología del Riesgo se define Plan de Acción con el fin de evitar su materialización</t>
  </si>
  <si>
    <t xml:space="preserve">Realizar una socialización del proyecto de infraestructura social y comunitaria a la mesa de victimas y/o representantes de victimas, para que estos puedan ejercer una funcion de veeduria </t>
  </si>
  <si>
    <t>Las fechas dependeran del inicio de los proyectos, las cuales se definen en el trascurso del año</t>
  </si>
  <si>
    <t>Profesional SPAE</t>
  </si>
  <si>
    <t>El profesional SPAE, realiza seguimiento a los Proyectos de infraestructura Social, comunitaria y agropecuaria,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</si>
  <si>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Dirección Territorial Chocó</t>
  </si>
  <si>
    <t>Realizar asistencia técnica a las Direcciones misionales (reparación, DGSH, DGI y DRV) en la incorporación de los enfoques diferenciales.
Brindar lineamientos técnicos para la implementación de la política pública de víctimas a las entidades del SNARIV
Acompañar técnicamente a las entidades territoriales para la validación del concepto de seguridad</t>
  </si>
  <si>
    <t xml:space="preserve">por la inadecuada asistencia técnica a los grupos de valor, </t>
  </si>
  <si>
    <t>debido a la falta de conocimientos del profesional, la utilización de un lenguaje técnico que dificulta la comunicación efectiva por la diversidad lingüística de las comunidades</t>
  </si>
  <si>
    <t xml:space="preserve">El profesional de Reparación  mensualmente,  antes de la realización de actividades en las comunidades concerta y coordinar con  los lideres de los sujetos las actividades a realizar con el objetivo de brindar asistencia, como evidencia se cuenta con, actas , correos, informes, listados de asistencias. </t>
  </si>
  <si>
    <t>Los controles existentes demuestran efectividad, la probabilidad residual de materialización es baja, se decide no plantear acciones adicionales</t>
  </si>
  <si>
    <t>El equipo de reparación SNARIV,  de acuerdo a la programación , realiza  jornadas de capacitación  con el objetivo de sensibilizar a los mandatarios sobre el compromiso y se involucren en el proceso y apoyen con recursos esta actividad  de manera presencial, virtual, telefónica con el objetivo de recordar el compromiso y la corresponsabilidad .  Como evidencia quedan correos, soportes de reunión</t>
  </si>
  <si>
    <t>EL Equipo de la territorial Chocó  realiza mesas de trabajo cuando se requiera con las entidades  territoriales e instituciones de cooperación internacional para  coordinar el financiamiento de  proyectos.  En caso que se llegue a un acuerdo con el  cooperante  sobre la destinación de recursos se procede a hacer los requerimientos logísticos y técnicos de la actividad.  Como evidencia actas de reunión e informes del evento</t>
  </si>
  <si>
    <t>Liderar la implementación de acciones estratégicas en el marco del fortalecimiento de la gestión pública efectiva con legalidad</t>
  </si>
  <si>
    <t xml:space="preserve">por la desinformación a nuestros grupos de valor que incurran en fraudes por terceros, </t>
  </si>
  <si>
    <t>debido a la dispersión geográfica, personal insuficiente y dificultad de acceso a las herramientas dispuestas por la unidad</t>
  </si>
  <si>
    <r>
      <t xml:space="preserve">La Directora se reúne  con todo el equipo de la territorial </t>
    </r>
    <r>
      <rPr>
        <sz val="11"/>
        <color rgb="FFFF0000"/>
        <rFont val="Calibri"/>
        <family val="2"/>
      </rPr>
      <t xml:space="preserve"> </t>
    </r>
    <r>
      <rPr>
        <sz val="11"/>
        <color theme="1"/>
        <rFont val="Calibri"/>
        <family val="2"/>
        <scheme val="minor"/>
      </rPr>
      <t>trimestralmente con el fin de definir las actividades a desarrollarse en el periodo siguiente y de esta manera plantear para cumplir con las actividades propuestas para desarrollar en terreno (solicita oportunamente presupuesto para viáticos y autorización de salidas con protocolos de bioseguridad). En caso contrario, se replantea, aplaza o modifica las actividades, como evidencia se cuenta con correos, oficios, actas.</t>
    </r>
  </si>
  <si>
    <t>Uso indebido de la información por parte de funcionarios y colaboradores para favorecer el pago de una indemnización con el objetivo de obtener un beneficio propio</t>
  </si>
  <si>
    <t>Los  profesionales de indemnización de la territorial ,  revisan y actualizan anualmente los acuerdos de confidencialidad del personal que hace parte del proceso de Indemnizaciones a nivel territorial, en caso de encontrar personal sin acuerdo o desactualizado   se solicita la actualización, como evidencia queda el acuerdo de confidencialidad enviado al responsable de acuerdo a la herramienta (  INDEMNIZA. MAARI)</t>
  </si>
  <si>
    <t>Se considera importante realizar plan de acción que permita disminuir la alta probabilidad de que ocurra el riesgo.</t>
  </si>
  <si>
    <t>Socialización campaña  antifraude ¡Que no le echen cuentos!, para crear conciencia en la población y evitar que sean engañados por personas inescrupulosas.</t>
  </si>
  <si>
    <t>Director Territorial - Enlace SIG</t>
  </si>
  <si>
    <r>
      <t xml:space="preserve">Los profesionales del Equipo de Indemnizaciones </t>
    </r>
    <r>
      <rPr>
        <sz val="11"/>
        <rFont val="Calibri"/>
        <family val="2"/>
      </rPr>
      <t>cada  vez que  llega la municipalización</t>
    </r>
    <r>
      <rPr>
        <sz val="11"/>
        <color rgb="FFFF0000"/>
        <rFont val="Calibri"/>
        <family val="2"/>
      </rPr>
      <t xml:space="preserve"> </t>
    </r>
    <r>
      <rPr>
        <sz val="11"/>
        <color theme="1"/>
        <rFont val="Calibri"/>
        <family val="2"/>
        <scheme val="minor"/>
      </rPr>
      <t xml:space="preserve"> verifican el estado de inclusión en el RUV y  aplica los protocolos establecidos por el proceso de indemnizaciones y aplica las estrategias ( verificación de la cedula, validar con el grupo familiar) con el fin de blindar la información. En caso de encontrar algún documento con inconsistencia suspende la entrega de la carta e informa a nivel nacional. como evidencia quedan  documentos firmados y correos.</t>
    </r>
  </si>
  <si>
    <t>Los  profesionales  del Equipo de Indemnizaciones en las jornadas, de acuerdo a la programación, realizan una charla a las victimas donde se enfatiza en la gratuidad de los tramites.  Adicionalmente se aplica los protocolos establecidos por el proceso de indemnizaciones y aplica las estrategias ( verificación de la cedula, validar con el grupo familiar) con el fin de blindar la información. En caso de encontrar algún documento con inconsistencia suspende la entrega de la carta e informa a nivel nacional. como evidencia quedan  documentos firmados y correos</t>
  </si>
  <si>
    <t>Dirección Territorial Córdoba</t>
  </si>
  <si>
    <t>Prestar atención y orientación a las victimas que acuden al Centro Regional de Atención y/o PAV en la territorial</t>
  </si>
  <si>
    <t>ante las Víctimas y entes de control por sanciones a las territoriales por no prestar atención y orientación a quienes acuden al Centro Regional de Atención y/o PAV en la territorial o hacerlo de forma inadecuada,</t>
  </si>
  <si>
    <t>debido a dificultades de conectividad y ejecución de las herramientas de verificación de los procesos y/o a no contar con el personal suficiente para la atención según la demanda.</t>
  </si>
  <si>
    <t>Las profesionales de Servicio al Ciudadano reportan diariamente las incidencias presentadas en las herramientas de consulta, a través del diligenciamiento de un link dispuesto por el NN de la Unidad para las Victimas, con el objetivo de que el líder de acompañamiento, revise y subsane la incidencia reportada. En caso de que no obtener una respuesta positiva inmediata sobre la incidencia reportada, se procede a informar a los usuarios lo ocurrido con las herramientas de consulta y se reprograma la atención. 
Evidencia: Reporte de diario de Bitácora de novedades y base de reprogramación (si aplica).</t>
  </si>
  <si>
    <t>Los controles existentes demuestran efectividad, por lo que se decide no plantear acciones adicionales.</t>
  </si>
  <si>
    <t>Acercar el Estado a las víctimas para brindarles una oferta pertinente, eficaz, sostenible y oportuna.
 Fortalecer la cultura de confianza, colaboración e innovación para garantizar una atención digna, respetuosa y diferencial.</t>
  </si>
  <si>
    <t>Implementar la estrategia de tejido social de las comunidades retornadas o reubicadas en relación con sus procesos de integración comunitaria y arraigo territorial
Implementar acciones de memoria, dignificación y fortalecimiento de tejido social en el marco de la medida de satisfacción a nivel individual 
Tramitar jornadas de atención móvil de orientación y comunicación a las víctimas</t>
  </si>
  <si>
    <t>ante las Víctimas por no implementar las estrategias o acciones de forma eficaz que garanticen una atención u orientación digna y diferencial,</t>
  </si>
  <si>
    <t>debido a situaciones de orden público y ambientales.</t>
  </si>
  <si>
    <t>Los Profesionales de Servicio al Ciudadano y Psicosocial encargados de las estrategias y jornadas, mensualmente y/o cada vez que tenga programación de las actividades, reporta el plan de seguimiento en la plataforma COMR, con el objetivo de verificar las condiciones ambientales y de seguridad de la zona. En caso de presentarse alguna condición desfavorable se le informa al enlace municipal y nacional para reprogramar la jornada cuando las condiciones sean optimas.
Evidencia: Correo del COMR y/o correo al enlace cuando se requiera.</t>
  </si>
  <si>
    <t>Los controles existentes demuestran efectividad, la probabilidad residual de materialización es baja 16% y la severidad residual es moderado, por lo que se decide no plantear acciones adicionales.</t>
  </si>
  <si>
    <r>
      <t xml:space="preserve">La Profesional Psicosocial encargada de la implementación de las estrategias presenciales grupales (Tejiéndonos y Fortaleciendo Capacidades), mensualmente y/o cada vez que se vaya a realizar la actividad, convocará a los usuarios por correo electrónico y/o llamadas telefónicas, con el objetivo de cumplir con la implementación de las estrategias de enfoque psicosocial. En caso de que no se pueda realizar de manera presencial debido a la contingencia sanitaria por el virus COVID - 19, las actividades se realizaran de forma virtual, utilizando la aplicación Teams.
</t>
    </r>
    <r>
      <rPr>
        <sz val="11"/>
        <color theme="1"/>
        <rFont val="Calibri"/>
        <family val="2"/>
        <scheme val="minor"/>
      </rPr>
      <t>Evidencia: Correos electrónicos de la convocatoria, o listados de asistencia de presencial o virtual</t>
    </r>
    <r>
      <rPr>
        <sz val="14"/>
        <color rgb="FF000000"/>
        <rFont val="Calibri"/>
        <family val="2"/>
      </rPr>
      <t>.</t>
    </r>
  </si>
  <si>
    <t>Implementar acciones por la dirección territorial para efectuar la entrega de cartas de indemnización aptas a las victimas localizadas.</t>
  </si>
  <si>
    <t xml:space="preserve">Uso  inadecuado de la información  correspondiente a la notificación efectiva de las cartas de indemnización administrativa por parte de un  funcionario o contratista con el objetivo de obtener un beneficio propio o favorecer a un tercero. </t>
  </si>
  <si>
    <t>El profesional de la RNI de manera mensual y/o cada vez que se le soliciten la creación de un nuevo usuario VIVANTO para funcionarios y contratistas de la DT. Córdoba, recibe la solicitud mediante correo electrónico y verifica que el compromiso de confidencialidad cumpla con los requisitos establecidos en el procedimiento de Creación de Usuarios en Sistemas de Información, y si cumple con estos, se le asigna el perfil de consulta y/o verificador según el caso con el aval de la Directora Territorial, con el objetivo de salvaguardar y restringir el uso de la información y propender por el buen manejo de las herramientas. En caso de que el compromiso de confidencialidad que envía el solicitante no cumpla con los requisitos, se realizara devolución de esta vía correo electrónico, con las respectivas observaciones y no se realiza la activación del perfil de consulta y/o verificador.    
Evidencia: Compromisos de confidencialidad verificados y avalados por la Directora Territorial.</t>
  </si>
  <si>
    <t>Aunque la probabilidad residual es baja, se considera importante realizar plan de acción que permita disminuir el impacto que tendría una posible materialización del riesgo.</t>
  </si>
  <si>
    <r>
      <t xml:space="preserve">Reforzar la socialización de la campaña antifraude </t>
    </r>
    <r>
      <rPr>
        <b/>
        <i/>
        <sz val="11"/>
        <color rgb="FF000000"/>
        <rFont val="Calibri"/>
        <family val="2"/>
      </rPr>
      <t xml:space="preserve">¡Que no le echen cuentos! </t>
    </r>
    <r>
      <rPr>
        <sz val="11"/>
        <color theme="1"/>
        <rFont val="Calibri"/>
        <family val="2"/>
        <scheme val="minor"/>
      </rPr>
      <t>en el equipo de trabajo de la Dirección Territorial y enlaces municipales de victimas por medio del correo electrónico y/o actas de reunión, para apoyar y orientar a la población y evitar que sean engañados por personas inescrupulosas.</t>
    </r>
  </si>
  <si>
    <t>•	Director Territorial 
•	Enlace SIG
•	Profesional Indemnizaciones</t>
  </si>
  <si>
    <r>
      <t xml:space="preserve">La profesional de Indemnizaciones mensualmente envía informe con las jornadas de notificación y entrega de cartas de indemnización realizadas, en las cuales se socializa la campaña Antifraude </t>
    </r>
    <r>
      <rPr>
        <b/>
        <i/>
        <sz val="11"/>
        <color rgb="FF000000"/>
        <rFont val="Calibri"/>
        <family val="2"/>
      </rPr>
      <t>#QueNoLeEchenCuentos</t>
    </r>
    <r>
      <rPr>
        <sz val="11"/>
        <color theme="1"/>
        <rFont val="Calibri"/>
        <family val="2"/>
        <scheme val="minor"/>
      </rPr>
      <t xml:space="preserve"> a la población víctima, entre otros asistentes a dichas jornadas, con el objetivo de que el mayor número de partes interesadas conozcan la estrategia y los canales de denuncia ante posibles fraudes que se puedan presentar, y estén en capacidad de orientar o denunciar, cuando la situación así lo amerite. En caso de no poder socializar de manera presencial o virtual la campaña Antifraude, ésta se realizará a través de correo electrónico.
Evidencia: Informes mensual de jornadas entrega y socialización de la campaña #QueNoLeEchenCuentos.</t>
    </r>
  </si>
  <si>
    <t>Dirección Territorial Eje Cafetero</t>
  </si>
  <si>
    <t xml:space="preserve"> Trabajar conjuntamente con las víctimas en el proceso de reparación integral para la reconstrucción y trasformación de sus proyectos de vida.
Fortalecer la cultura de confianza, colaboración e innovación para garantizar una atención digna, respetuosa y diferencial.</t>
  </si>
  <si>
    <t>ante nuestros grupos de valor; entes territoriales y entidades del SNARIV por el incumplimiento en la realización de las jornadas de atención móvil</t>
  </si>
  <si>
    <t>debido a situaciones de orden público, catástrofes naturales, riesgos de salud (biológicos, COVID -19, entre otros), temas presupuestales y problemas de conectividad</t>
  </si>
  <si>
    <t>El profesional responsable de las jornadas en cada departamento de la DT Eje Cafetero, cada vez que se requiera, realiza la reprogramación de la jornada en el caso de no poderse realizar la jornada programada con anterioridad, como evidencia de su ejecución se cuenta con pantallazo del aplicativo SGV</t>
  </si>
  <si>
    <t>Dada la severidad del riesgo y la efectividades de los controles existentes no amerita plantear una acción adicional</t>
  </si>
  <si>
    <t>El profesional responsable de las jornadas en cada departamento de la DT Eje Cafetero, cada vez que estando en jornada se presenta fallas en internet o el aplicativo SGV, debe responsabilizar al orientador en el diligenciamiento del formato de campañas outbound con el fin de contar con la información de las personas para ser cargada en SGV. En caso no poderse realizar la atención en línea, como evidencia de su ejecución se cuenta con los listados diligenciados.</t>
  </si>
  <si>
    <t>El profesional responsable de las jornadas en cada departamento de la DT Eje Cafetero, en cada jornada, verifica la aplicación de los protocolos de bioseguridad, con el fin de prevenir el contagio de enfermedades. En caso no poderse realizar se suspende la jornada hasta que se puedan realizar, como evidencia de su ejecución se cuenta con registro fotográfico.</t>
  </si>
  <si>
    <t xml:space="preserve"> Trabajar conjuntamente con las víctimas en el proceso de reparación integral para la reconstrucción y trasformación de sus proyectos de vida.
Acercar el Estado a las víctimas para brindarles una oferta pertinente, eficaz, sostenible y oportuna.</t>
  </si>
  <si>
    <t>Asistir técnicamente en la implementación de la ruta de reparación colectiva a sujetos colectivos
Brindar servicios de asistencia técnica diferenciada en los procesos de planeación, ejecución y seguimiento de la implementación territorial de la política de víctimas, que incorpora los aspectos técnicos, financieros y administrativos reconociendo el enfoque diferencia</t>
  </si>
  <si>
    <t>ante nuestros grupos de valor y entes territoriales por la imposibilidad de realizar las asistencias técnicas,</t>
  </si>
  <si>
    <t>debido a insuficiencia presupuestal, mala conectividad, situaciones de orden público o falta de interés de las entidades</t>
  </si>
  <si>
    <t>El profesional responsable de la asistencia técnica en cada departamento de la DT Eje Cafetero, mensualmente, realiza la planeación respectiva de las jornadas de asistencia técnica, con el fin de contar con todos los requerimientos logísticos. En caso no poderse realizar dicha programación, se concertará con nivel nacional las actividades a realizar durante el mes, como evidencia de su ejecución se cuenta con correo electrónico.</t>
  </si>
  <si>
    <t xml:space="preserve">Dadas las alternativas tecnológicas implementadas por la entidad; las asistencias técnicas virtuales son muy asequible para su desarrollo  </t>
  </si>
  <si>
    <t>El profesional responsable de la asistencia técnica en cada departamento de la DT Eje Cafetero, cada vez que se requiera, reprograma la actividad de asistencia técnica, en caso de no poderse realizar, con el fin de dar cumplimiento a las metas y objetivos trazados por los procesos, como evidencia de su ejecución se cuenta con correos electrónicos.</t>
  </si>
  <si>
    <t xml:space="preserve">
Fortalecer la cultura de confianza, colaboración e innovación para garantizar una atención digna, respetuosa y diferencial.</t>
  </si>
  <si>
    <t>Implementar la estrategia de tejido social de las comunidades retornadas o reubicadas en relación con sus procesos de integración comunitaria y arraigo territorial</t>
  </si>
  <si>
    <t>ante nuestros grupos de valor, comunidades receptoras, entes territoriales y entidades del SNARIV por la imposibilidad de implementar la estrategia de tejido social</t>
  </si>
  <si>
    <t>debido a falta de interés de la comunidad, imposibilidad de los lideres para ejercer su liderazgo, falta de contratación y cumplimiento por parte del operador (calidad, oportunidad), insuficiencia presupuestal (contratación referentes), situaciones de orden público, riesgos de salud (biológicos, COVID -19, entre otros), desastres naturales y disposición de las administraciones municipales</t>
  </si>
  <si>
    <r>
      <t xml:space="preserve">El referente psicosocial de cada departamento de la DT Eje Cafetero, una vez al año al inicio de la estrategia, socializa la metodología y el alcance de la estrategia ante la comunidad a intervenir con el fin  de mitigar cualquier situación que se nos presente en la implementación de la estrategia, en caso de no poderse realizarse se </t>
    </r>
    <r>
      <rPr>
        <sz val="11"/>
        <color rgb="FF000000"/>
        <rFont val="Calibri"/>
        <family val="2"/>
      </rPr>
      <t>reprogramara ya que es necesario para el inicio de la estrategia</t>
    </r>
    <r>
      <rPr>
        <sz val="11"/>
        <color rgb="FFFF0000"/>
        <rFont val="Calibri"/>
        <family val="2"/>
      </rPr>
      <t xml:space="preserve">, </t>
    </r>
    <r>
      <rPr>
        <sz val="11"/>
        <color theme="1"/>
        <rFont val="Calibri"/>
        <family val="2"/>
        <scheme val="minor"/>
      </rPr>
      <t>como evidencia de su ejecución se cuenta con correo electrónico y posteriormente con el acta de aceptación.</t>
    </r>
  </si>
  <si>
    <t>El referente psicosocial de cada departamento de la DT Eje Cafetero, una vez al año al inicio de la estrategia, se reúne con la comunidad y los lideres donde quede plasmado la no voluntariedad de continuar con implementación de la estrategia y NN, asignará una nueva comunidad, como evidencia de su ejecución se cuenta con acta de no aceptación.</t>
  </si>
  <si>
    <t>Uso inadecuado de la información correspondiente a la indemnización de víctimas por parte de un funcionario o contratista y externos con el objetivo de obtener un beneficio propio o favorecer a un tercero.</t>
  </si>
  <si>
    <t>El profesional de reparación individual-Indemnizaciones del DT Eje Cafetero una vez cada 4 meses socializa y fortalece la campaña antifraude de la Unidad con funcionarios, contratistas de la entidad y funcionarios de las entidades del SNARIV, con el fin de prevenir los fraudes. En caso no poderse realizar se reprogramará, como evidencia de su ejecución se cuenta con correo electrónico.</t>
  </si>
  <si>
    <t>Dada la severidad del riesgo y en busca de mayor efectividad de los controles existentes amerita plantear una acción adicional</t>
  </si>
  <si>
    <t>Socializar la política anti fraude una vez al año antes los CDJT ampliados de los 3 departamentos de la DT Eje Cafetero</t>
  </si>
  <si>
    <t xml:space="preserve">Profesional de Indemnizaciones Eje Cafetero - Apoyo Profesionales Nación Territorio Eje Cafetero </t>
  </si>
  <si>
    <t>El profesional de reparación individual-Indemnizaciones del DT Eje Cafetero, cada vez que sean asignadas municipalizaciones a la dirección territorial, garantiza la confidencialidad de la información siguiendo los lineamientos tanto del procedimiento y el memorando interno donde se socializa la nueva estrategia de notificación de acuerdo con las municipalizaciones asignadas a la DT, con el fin de salvaguardar la información. En caso no poderse garantizar la confidencialidad de la información no se realizará el envío, como evidencia de su ejecución se cuenta con correo electrónico y archivo cifrado.</t>
  </si>
  <si>
    <t>El profesional de reparación individual-Indemnizaciones del DT Eje Cafetero, cada vez que se presenten traslada a Nivel Nacional a través de correo electrónico las denuncias o novedades que se puedan presentar, con el fin de poner en conocimiento y se inicien las acciones pertinentes. En caso no poderse realizar el envío a nivel nacional se enviará el director territorial para que el realice lo pertinente, como evidencia de su ejecución se cuenta con correo electrónico.</t>
  </si>
  <si>
    <t>Fortalecer la cultura de confianza, colaboración e innovación para garantizar una atención digna, respetuosa y diferencial.</t>
  </si>
  <si>
    <t>Uso inadecuado de las herramientas de información por parte de funcionarios y contratistas de la Entidad como de las entidades SNARIV, con el objetivo de obtener un beneficio o favorecer a un tercero.</t>
  </si>
  <si>
    <t>El profesional responsable articulador RNI en cada departamento de la DT Eje Cafetero, una vez creado el usuario en la Herramienta VIVANTO, envía acuerdo de confidencialidad para su lectura y aplicación del manejo de la información, con el fin de que se conozca y se dé su aplicación. En caso no poderse realizar se revisará y se reenviara, como evidencia de su ejecución se cuenta con correo electrónico.</t>
  </si>
  <si>
    <t>Realizar vía correo electrónico envío de la campaña anti fraude para reforzar el mensaje del tratamiento adecuado de la información</t>
  </si>
  <si>
    <t xml:space="preserve">Articuladores RNI de los 3 departamentos de la DT Eje Cafetero </t>
  </si>
  <si>
    <t>El profesional responsable articulador RNI en cada departamento de la DT Eje Cafetero en el mes de julio de cada vigencia realiza seguimiento a los usuarios creados por cada municipio, este correo se envía al autorizado articulador municipal, con el fin de verificar si los contratos continúan vigentes. En caso no poderse realizar se solicitará al articulador territorial el reporte de contratos vigentes de los usuarios de la herramienta, como evidencia de su ejecución se cuenta con correo electrónico.</t>
  </si>
  <si>
    <r>
      <t xml:space="preserve">El profesional responsable articulador RNI en cada departamento de la DT Eje Cafetero procede una vez se identifique mal uso de la información de la Unidad a suspender el usuario e informar al grupo contra fraudes de NN, </t>
    </r>
    <r>
      <rPr>
        <sz val="11"/>
        <color theme="1"/>
        <rFont val="Calibri"/>
        <family val="2"/>
        <scheme val="minor"/>
      </rPr>
      <t>con el fin de que se realice su respectivo tratamiento, como evidencia de su ejecución se cuenta con correo electrónico</t>
    </r>
  </si>
  <si>
    <t>Acompañar al proceso de elección e instalación de las mesas de participación departamentales.</t>
  </si>
  <si>
    <t>ante los grupos de valor, entes territoriales y  ministerio público por la imposibilidad de acompañar al proceso de elección e instalación de las mesas de participación departamentales</t>
  </si>
  <si>
    <t>debido a situaciones de orden público, desastres naturales, riesgos de salud (biológicos, COVID -19, entre otros), temas presupuestales, la no elección de las mesas municipales y cambio de cronograma de las actividades planeadas</t>
  </si>
  <si>
    <t>El profesional de participación de la DT Eje Cafetero, cada vez que se requieran, realiza asistencias técnicas para la divulgación de normatividad contenida en la caja de herramientas al ministerio público y a los coordinadores de las mesas de víctimas, con el fin de dar conocer la normatividad vigente. En caso no poderse realizar se comparte caja de herramienta, capsulas informativas e información general dando cumplimiento a la estrategia de comunicación, como evidencia de su ejecución se cuenta con correos electrónicos.</t>
  </si>
  <si>
    <t>El profesional de participación de la DT Eje Cafetero, cada vez que se requiera, se articula con la Gobernación de cada departamento de la DT para analizar las causas que no permitieron dicha elección y así lograr la reprogramación para la elección e instalación de mesa departamental, con el fin de poder dar cumplimiento a la actividad con la elección e instalación de la mesa departamental, como evidencia de su ejecución se cuenta con oficios de la gobernación y Defensoría del pueblo con la nueva convocatoria.</t>
  </si>
  <si>
    <t>Dirección Territorial Magdalena</t>
  </si>
  <si>
    <t>Trabajar conjuntamente con las víctimas en el proceso de reparación integral para la reconstrucción y trasformación de sus proyectos de vida.
Acercar el Estado a las víctimas para brindarles una oferta pertinente, eficaz, sostenible y oportuna.</t>
  </si>
  <si>
    <t>Brindar asistencia técnica a los sujetos colectivos con enfoque diferencial 
Brindar asistencia técnica y acompañamiento en la formulación de los planes de RYR
Brindar asistencia técnica a las entes territoriales en la planeación, implementación y seguimiento  de la política publica de victima</t>
  </si>
  <si>
    <t>por no brindar asistencia técnica a las partes interesadas, para cumplir con los planes establecidos en los periodos y los que estipula la ley,</t>
  </si>
  <si>
    <t xml:space="preserve">debido a la falta de planeación y dinámica de las partes interesadas. </t>
  </si>
  <si>
    <t xml:space="preserve">Los profesionales de Reparación Colectiva, retornos y Reubicaciones y Nación - Territorio, realizan asistencia técnica  presenciales a los sujetos y los entes al menos una vez al año con el fin de que puedan proponer medidas en los respectivos planes municipales para la implementación de la política pública de víctimas  y por consiguiente a la repación integra, en caso que no se puedan dar las asistencias técnicas presenciales  se deben enviar las mismas por medio de correo electrónico  y al detalle  de dicha asistencia. las evidencias de este control son: actas de las asistencias técnicas en terreno y correos electrónicos </t>
  </si>
  <si>
    <t>Con el control existente en la DT Magdalena se puede minimizar este riesgo, ya que es efectivo dicho control.</t>
  </si>
  <si>
    <t>Uso indebido o inadecuado de la información de los aplicativos de la Unidad para las Víctimas con fines ilegales por parte de funcionarios o contratistas de la DT con el objetivo de obtener un beneficio propio o beneficiar a un tercero.</t>
  </si>
  <si>
    <t>Firmar anualmente el  formato de aceptación de lineamiento de confidencialidad por parte del  usuario  de cualquier entidad del SNARIV y el profesional de la red nacional de información de la dirección territorial y/o director territorial de la unidad , con el propósito de garantizar el compromiso de confidencialidad de la información por cada funcionario que utilice las herramientas de información de las victimas. En caso de no ser firmado el acuerdo de confidencialidad no se asignaran claves ni se renovaran permisos para cada vigencia anual, queda como evidencia el formato de aceptación del acuerdo de confidencialidad de usuarios firmado y cargado en la herramienta VIVANTO.</t>
  </si>
  <si>
    <t>Con estos controles desde la DT Magdalena y el proceso con el profesional encargado pretende minizar al máximo que este riesgo se pueda materializar.</t>
  </si>
  <si>
    <t xml:space="preserve">Revisar semestralmente los acuerdos de confidencialidad firmados y que concuerden con las personas que aun están manejando dichas herramientas informáticas de la unidad para las victimas. </t>
  </si>
  <si>
    <t>Profesional encargado del proceso</t>
  </si>
  <si>
    <t xml:space="preserve">Socializar por parte del funcionario encargado de la RNI el lineamiento de confidencialidad anualmente a las entidades del SNARIV para generar compromisos individuales en el cumplimiento de las condiciones de seguridad para garantizar la confidencialidad de la información. En caso de no realizarse la socialización en forma presencial se realizará en forma virtual o escrita. queda como evidencia acta de socialización, correo electrónico. </t>
  </si>
  <si>
    <t xml:space="preserve">Realizar capacitación a todas las entidades del snariv, donde se le dará la información de la importancia extrema de la persona que maneje las herramientas de la unidad y que la persona que integra que no pueda realizar fraudes que lo beneficien a él o un tercero. </t>
  </si>
  <si>
    <t xml:space="preserve">Implementar la medida de rehabilitación comunitaria
Implementar acciones del plan de fortalecimiento del modelo de operación de enfoque diferencial y de genero. </t>
  </si>
  <si>
    <t>por no implementar las medidas contempladas a los sujetos colectivos  en los PIRC y las actividades a las victimas de enfoque diferencial y de genero,</t>
  </si>
  <si>
    <t xml:space="preserve">debido a la contratación tardía del operador y del personal idóneo para la implementación. </t>
  </si>
  <si>
    <t xml:space="preserve">Los profesionales psicosociales realizan el registro de la actividad mensualmente a través de un  informe consolidado del grupo psicosocial,  donde quedan planteados los inconvenientes presentados ante el supervisor del contrato. En caso de no presentarse el informe en el mes  este se reportará en el mes siguiente, queda como evidencia el informe mensual  presentado al supervisor. </t>
  </si>
  <si>
    <t>Con la nueva modalidad hemos ampliado nuestro control ya que es presencial o virtual para no dejar cabo suelto a que este riesgo se pueda materializar.</t>
  </si>
  <si>
    <t xml:space="preserve">El profesional de EDYG  territorial realiza acompañamiento y articulación con todos los procesos de la DT mensualmente de manera presencial o virtual para la asistencia y atención integral de las victimas de especial atención con el fin de mejorar su calidad de vida, en dado caso que no poder realizarse el acompañamiento virtual o presencial este enviará los lineamientos por correo electrónico. evidencia actas, listados de asistencia, correos electrónicos. </t>
  </si>
  <si>
    <t>ante los grupos de valor por la no entrega de cartas de indemnización aptas a las victimas localizadas,</t>
  </si>
  <si>
    <t xml:space="preserve">debido a la falta de recursos por parte de las victimas para el traslado a los lugares de jornadas para la notificación de la medida de notificación. 
</t>
  </si>
  <si>
    <r>
      <t>El profesional de RI de la DT magdalena articula mensualmente con los entes territoriales para la realización de las notificaciones de la medida de notificación  en los municipios donde se generen mayor numero de giros asignados con el fin de lograr que las victimas se les facilite el traslado y optimizar sus recursos, en dado caso que no se generen jornadas en los municipios se brindará la atención en  el CRAV de Santa Marta,</t>
    </r>
    <r>
      <rPr>
        <sz val="11"/>
        <color rgb="FFFF0000"/>
        <rFont val="Calibri"/>
        <family val="2"/>
      </rPr>
      <t xml:space="preserve"> </t>
    </r>
    <r>
      <rPr>
        <sz val="11"/>
        <rFont val="Calibri"/>
        <family val="2"/>
      </rPr>
      <t xml:space="preserve">queda como evidencia los correo electrónicos enviados y los oficios con los requerimientos al ente territorial. </t>
    </r>
  </si>
  <si>
    <t xml:space="preserve">La experiencia nos ha arrojado que el tratamiento de este riesgo con este control a dado resultados positivos llegando a que el riesgo no se materialice. </t>
  </si>
  <si>
    <t>Brindar acompañamiento a las victimas y a la personería municipal para el fortalecimiento a la participación efectiva.</t>
  </si>
  <si>
    <t>Por no brindar acompañamiento a las victimas ni a las personerías de los municipios en el fortalecimiento y empoderamiento de la participación de las mesas de las victimas,</t>
  </si>
  <si>
    <t>debido a no contar con personal idóneo, falta de capacitación y falta de recursos para su ejecución.</t>
  </si>
  <si>
    <t xml:space="preserve">Los profesionales del proceso de participación realiza mensualmente asistencia técnica y acompañamiento a los espacios de participación virtuales o presenciales garantizando la participación efectiva de las victimas, con el objetivo de fortalecer las capacidades de estas y de las oficinas del ministerio publico con base en lo establecido en la resolución 01668 de 30 diciembre 2020 , en caso que no no poder hacerlo presencial o virtual, se realizará en forma telefónica, queda como evidencias actas, correos electrónicos. </t>
  </si>
  <si>
    <t>Dirección Territorial Magdalena Medio</t>
  </si>
  <si>
    <t>Acercar el Estado a las víctimas para brindarles una oferta pertinente, eficaz, sostenible y oportuna.
Vincular de manera activa a la sociedad civil y a la comunidad internacional en los procesos de reparación integral a las víctimas del conflicto.</t>
  </si>
  <si>
    <t xml:space="preserve">Construir informes de articulación, gestión y seguimiento en el marco de los CTJT municipales.
Asistir técnicamente en la implementación de la ruta de reparación colectiva a sujetos colectivos
Acompañar a las EETT en la formulación para la aprobación del POSI 
Asistencia Técnica para la Actualización en  Planes de Contingencia  y la formalización del apoyo subsidiario para inmediatez,  en los municipios de interés estratégico
Implementar la estrategia de comunicación y formación masiva para victimas organizadas y no organizadas interesadas en la política publica de victima
Asistir técnicamente para el cumplimiento de los requisitos por parte de las entidades territoriales para la presentación de los esquemas especiales de acompañamiento comunitario
Acompañar técnicamente a las entidades territoriales para que mantengan los conceptos de seguridad vigentes
Aprobar planes de retorno y reubicación no étnicos
Acompañar la formulación y aprobación de los planes de retorno o reubicación de comunidades étnicas
Acompañar la actualización y aprobación de los planes de retorno o reubicación de comunidades étnicas
</t>
  </si>
  <si>
    <t>ante las victimas y entes territoriales, por incumplimiento y/o efectividad  en el acompañamiento,</t>
  </si>
  <si>
    <t>debido al incumplimiento de procedimientos administrativos, financieros y misionales.</t>
  </si>
  <si>
    <r>
      <t xml:space="preserve">
</t>
    </r>
    <r>
      <rPr>
        <sz val="11"/>
        <color theme="1"/>
        <rFont val="Calibri"/>
        <family val="2"/>
        <scheme val="minor"/>
      </rPr>
      <t>Los profesionales de los procesos de la Dirección Territorial verifican o validan que se realizan las asistencias técnicas de acuerdo con la programación estipulada en el plan de acción y cada vez que se presente una solicitud, aplicando los procedimientos administrativos, financieros y misionales, para brindar acompañamiento de manera presencial y/o virtual entregando los lineamientos y guías metodológicas, dejando como evidencia las actas y/o informes, en caso de no realizarse se realizará un plan de mejora quedando consignada en el acta de seguimiento del Comité MIPG de la Dirección Territorial para su seguimiento.</t>
    </r>
  </si>
  <si>
    <t>De acuerdo a nivel de severidad residual , 24% probabilidad de materialización residual y efectividad de control  no se amerita definir un plan de acción adicional</t>
  </si>
  <si>
    <t>Utilización de información de las víctimas o sistemas de información del pago por indemnización administrativa, por parte de los funcionarios o contratistas de la Unidad para obtener  beneficio propio  o de terceros</t>
  </si>
  <si>
    <t>La actividad se realiza entre 366 y 1500 veces al año</t>
  </si>
  <si>
    <r>
      <t xml:space="preserve">
</t>
    </r>
    <r>
      <rPr>
        <sz val="11"/>
        <color theme="1"/>
        <rFont val="Calibri"/>
        <family val="2"/>
        <scheme val="minor"/>
      </rPr>
      <t xml:space="preserve">La Directora territorial y el profesional de reparación individual, cada vez que la Subdirección de Reparación Individual remita proceso bancarios de giros revisa la municipalización  en reunión  para definir su estrategia de notificación  de los giros  de indemnización  administrativa, conforme al procedimiento de notificación de indemnización administrativa del Sistema integrado de Gestión, en el caso de no poder realizar la reunión se le solicitará lineamientos de notificación a la Subdirección de reparación individual , como evidencia de su gestión de cuenta con el acta de la reunión que es enviada a la Subdirección de Reparación individual. </t>
    </r>
  </si>
  <si>
    <t>De acuerdo a la tipología del riesgo se define formular un plan de acción adicional tendiente a fortalecer los controles existentes y evitar su materialización</t>
  </si>
  <si>
    <t xml:space="preserve">La directora territorial, el profesional de indemnizaciones y el profesional del sistema integrado de gestión, en reunión revisarán el procedimientos de notificación de la medida de indemnización administrativa cargado en la pagina de la unidad para verificar el cumplimiento de actividades. </t>
  </si>
  <si>
    <t>3 veces al año</t>
  </si>
  <si>
    <t>Directora territorial</t>
  </si>
  <si>
    <t xml:space="preserve">
La directora territorial y las profesionales de reparación individual, una vez al año conforme a vigencia firman   acuerdo de confidencialidad de la Unidad para la protección y manejo de la información de la medida de la indemnización administrativa, en el caso de que no se firme el acuerdo de confidencialidad se solicitará lineamientos a la subdirección de reparación individual, como evidencia de su gestión se cuenta con el acuerdo de confidencialidad firmado.</t>
  </si>
  <si>
    <t>Realizar jornadas de atención móvil de orientación y comunicación a las víctimas</t>
  </si>
  <si>
    <t>ante las victimas y el solicitante de la jornada por la no realización de las  jornadas de atención móvil de orientación y comunicación,</t>
  </si>
  <si>
    <t>debido al  incumpliendo de  lineamientos establecidos en el procedimiento.</t>
  </si>
  <si>
    <t>El profesional de estrategias de atención complementarias designado por la Dirección Territorial realiza la programación y registra, con siete (7) días calendario antes de la fecha definida para la actividad, (no obstante, por solicitud del nivel territorial o nacional de la entidad con atención a la necesidad del servicio es posible  en menor tiempo),  en la herramienta Sistema de Gestión para las Victimas -SGV- módulo jornadas, como evidencia de ello se obtiene el código ID de creación de la jornada, en caso de no cumplirse criterios de operación del procedimiento se realizará bajos los lineamientos impartidos por el proceso misional del nivel nacional, quedando como evidencia el correo electrónico.</t>
  </si>
  <si>
    <t>Dirección Territorial Meta y Llanos Orientales</t>
  </si>
  <si>
    <t>Trabajar conjuntamente con las víctimas en el proceso de reparación integral para la reconstrucción y trasformación de sus proyectos de vida.
Acercar el Estado a las víctimas para brindarles una oferta pertinente, eficaz, sostenible y oportuna.
Vincular de manera activa a la sociedad civil y a la comunidad internacional en los procesos de reparación integral a las víctimas del conflicto
Fortalecer la cultura de confianza, colaboración e innovación para garantizar una atención digna, respetuosa y diferencial.</t>
  </si>
  <si>
    <t>Implementar acciones de medidas de satisfacción y/o garantías de no repetición en sujetos de reparación colectiva.
Implementar sujetos colectivos con medidas de restitución
Implementar acciones de medidas de restitución en sujetos colectivos.
Implementar los planes concertados y consultados 
Implementar medidas de reparación colectiva para sujetos de reparación colectiva indígenas con plan aprobado
Implementar medidas de reparación colectiva para sujetos de reparación colectiva afros con plan aprobado
Implementar los planes de comunidades y planes étnicos, concertados y consultados en municipios PDET
Implementar los planes de comunidades y planes étnicos, formulados y concertados con procesos de restitución de derechos territoriales 
Implementar la fase de caracterización de daño colectivo con los Sujetos de Reparación Colectiva étnicos
Implementar la fase de formulación de los Planes Integrales de Reparación Colectiva con los Sujetos de Reparación Colectiva étnicos
Implementar acciones de memoria, dignificación y fortalecimiento de tejido social en el marco de la medida de satisfacción a nivel individual 
Implementar la fase de alistamiento con los Sujetos de Reparación Colectiva no étnicos 
Implementar la fase de diagnóstico del daño colectivo con los Sujetos de Reparación Colectiva no étnicos 
Implementar la estrategia de tejido social de las comunidades retornadas o reubicadas en relación con sus procesos de integración comunitaria y arraigo territorial
Implementar en sujetos de reparación colectiva medidas de rehabilitación comunitaria
Implementar espacios de participación para definir prioridades en la implementación de las medidas de reparación colectiva garantizando la participación de las mujeres.</t>
  </si>
  <si>
    <t>ante los sujetos de reparación colectiva, entidades territoriales y órganos de control al no realizar la implementación de las acciones para la reparación integral de los sujetos colectivos étnicos y campesinos. Adicionalmente al no Implementar los planes concertados y consultados étnicos y campesinos con las demás medidas reparadoras,</t>
  </si>
  <si>
    <t>debido a  las dificultades (legalización de predios, partidas presupuestales, disponibilidad económica, financiera y de personal experto requeridos para los difentes conceptos técnicos  que se requieren de la ET ) que surgen para la implementación de las medidas de restitución por la corresponsabilidad  de los entes territoriales y locales  para desarrollar  las acciones concernientes a infraestructura y debido a la falta de análisis financiero del costo de las medidas reparadoras en la planeación financiera de la entidad.</t>
  </si>
  <si>
    <t>La coordinación de la subdirección de reparación colectiva  coordina y verifica de manera trimestral,  las metas con las acciones reparadoras frente a la disponibilidad presupuestal  y la capacidad de respuesta de las entidades territoriales, para dar cumplimiento de  la implementación de los planes concertados  en el seguimiento trimestral del  plan operativo (MATRIZ DE TEMAS ESTRATEGICOS)</t>
  </si>
  <si>
    <t>Se plantea plan de acción para fortalecer los controles existentes y evitar la materialización del riesgo.</t>
  </si>
  <si>
    <t xml:space="preserve">Para los indicadores con programación mensual se realizará el reporte y seguimiento en el plan de acción para cada actividad, de manera trimestral, para las actividades con programación trimestral en el seguimiento al cumplimiento de las metas del PA </t>
  </si>
  <si>
    <t xml:space="preserve">trimestral </t>
  </si>
  <si>
    <t>Profesionales de reparación colectiva de la DT</t>
  </si>
  <si>
    <t>ante las victimas, entidades territoriales y  organismos de control, por no lograr hacer entrega de la medida de indemnización  a victimas   a quienes ya se le asignaron  y giraron los recursos en el proceso de reparación individual,</t>
  </si>
  <si>
    <t>debido a no contar con datos actualizados que permitan localizar a las victimas.</t>
  </si>
  <si>
    <t xml:space="preserve">El profesional de reparación individual valida la base de datos  del aplicativo del que descarga una vez son asignadas a la dirección territorial, para corroborar los datos de contacto de la población a notificar, como evidencia se cuenta con la  Base de datos con información en detalle. </t>
  </si>
  <si>
    <t xml:space="preserve">Se realizara por medio virtuales y en las jornadas de capacitación y espacios de  asistencia técnica,  de manera periódica, la campaña de actualización de datos para el contacto oportuno de las victimas por parte de la unidad. </t>
  </si>
  <si>
    <t xml:space="preserve">mensual </t>
  </si>
  <si>
    <t xml:space="preserve">Profesional reparación individual </t>
  </si>
  <si>
    <t xml:space="preserve">La profesional de reparación individual una vez validada la base de datos y si no se  logra ubicar datos de contacto procede a verificar en el RUV, los demás integrantes del núcleo familiar para lograr contacto.  </t>
  </si>
  <si>
    <t xml:space="preserve">La profesional de comunicaciones de manera periódica realiza campañas incentivando  a la población a actualizar sus datos en la unidad para las victimas. Como evidencia se cuenta con el boletín de comunicaciones. </t>
  </si>
  <si>
    <t xml:space="preserve">Profesional de comunicaciones </t>
  </si>
  <si>
    <t xml:space="preserve">Brindar lineamientos técnicos para la implementación de la política pública de víctimas a las entidades del SNARIV
Acompañar técnicamente la elaboración de la caracterización del daño y/o formulación del plan integral de reparación colectiva de los sujetos de reparación colectiva étnicos priorizados en el marco de los procesos de consulta previa
Asistir técnicamente en la implementación de la ruta de reparación colectiva a sujetos colectivos
Brindar asistencia técnica a las mesas de participación para cualificar y mejorar su incidencia en la política
Realizar asistencia técnica a las Direcciones misionales (reparación, DGSH, DGI y DRV) en la incorporación de los enfoques diferenciales.
Brindar servicios de asistencia técnica diferenciada en los procesos de planeación, ejecución y seguimiento de la implementación territorial de la política de víctimas, que incorpora los aspectos técnicos, financieros y administrativos reconociendo el enfoque diferencial
Asistir técnicamente la articulación interna e interinstitucional en la implementación de la política pública para las víctimas.
Asistir técnicamente a las entidades territoriales en la implementación de los Decretos Ley
</t>
  </si>
  <si>
    <t>ante las victimas, mesas de participación de los sujetos de reparación colectiva, entidades territoriales y  organismos de control, por no brindar y/o inoportunidad de la atención a la solicitud de asistencia técnica de los actores involucrados,</t>
  </si>
  <si>
    <t xml:space="preserve">debido a cruce de agendas entre las diferentes entidades o falta de apropiación de las orientaciones técnicas bridadas por la unidad. </t>
  </si>
  <si>
    <t>Los profesionales lideres de cada proceso misional identifican de manera mensual , mediante la matriz de seguimiento de temas estratégicos (plan operativo),  las necesidades y las acciones realizadas,  de acuerdo con la demanda en asistencia técnica de mesas de participación, sujetos de reparación colectiva, entidades territoriales, organismos de control y entidades cooperantes.</t>
  </si>
  <si>
    <t xml:space="preserve">Se realizará  seguimiento de las metas de acuerdo con la programación - mensual - trimestral- semestral o anual,  para su cumplimiento o ajuste en la meta, o la programación. </t>
  </si>
  <si>
    <t xml:space="preserve">mensual. Trimestral </t>
  </si>
  <si>
    <t xml:space="preserve">Profesionales misionales de la DT, responsables de desarrollar las actividades </t>
  </si>
  <si>
    <t>Atención a las victimas  en los puntos de atención y Centros Regionales</t>
  </si>
  <si>
    <t>Uso indebido o inadecuado de las herramientas tecnológicas y de los procesos internos de atención de la unidad, por parte de contratistas, funcionarios del centro regional o punto de atención con el objetivo de obtener un beneficio propio o de un tercero</t>
  </si>
  <si>
    <t xml:space="preserve">Dependiendo de la temporalidad de cada contrato o vinculación laboral, desde la DT Territorial se avala la renovación de los acuerdos individuales de  confidencialidad  para tener acceso a las herramientas tecnológicas de la entidad. </t>
  </si>
  <si>
    <t xml:space="preserve">El tratamiento está directamente relacionado con las denuncias o quejas presentadas en caso de materializarse el riesgo.  De igual forma se requiere de la comunicación de novedades laborales reportadas a la unidad para el caso de colaboradores externos. </t>
  </si>
  <si>
    <t xml:space="preserve">Se realizara jornada de sensibilización a los funcionarios y contratistas propios y externos,  frente al uso indebido  de las herramientas tecnológicas y la información de la unidad para las victimas.  </t>
  </si>
  <si>
    <t xml:space="preserve">Director Territorial </t>
  </si>
  <si>
    <t xml:space="preserve">El director territorial debe informar mediante correo electrónico, a la RNI de las renuncias que se puedan presentar de los funcionarios para desactivar de manera oportuna los accesos a estas herramientas. </t>
  </si>
  <si>
    <t xml:space="preserve">Se fortalecerá las campañas de ojo al fraude y que no le echen cuentos en la dirección territorial en los espacios de </t>
  </si>
  <si>
    <t xml:space="preserve">Cada funcionario  Traslada a la RNI, mediante correo electrónico, los reportes  de uso indebido de las herramientas por parte de funcionarios, colaboradores y /o contratistas, para que se tomen las medidas correspondientes. </t>
  </si>
  <si>
    <t>Dirección Territorial Nariño</t>
  </si>
  <si>
    <t xml:space="preserve"> Concertar los planes de retornos y/o reubicación de los territorios y pueblos étnicos priorizados en el literal d del punto 6.2.3 del acuerdo de paz en cada pueblo y territorio                                                                                                    </t>
  </si>
  <si>
    <r>
      <t xml:space="preserve">por afectar a la población desplazada que quiere retornarse o reubicarse </t>
    </r>
    <r>
      <rPr>
        <sz val="11"/>
        <color theme="1"/>
        <rFont val="Calibri"/>
        <family val="2"/>
        <scheme val="minor"/>
      </rPr>
      <t xml:space="preserve">al no  concertar los planes de retornos y/o reubicación de los territorios y pueblos étnicos priorizados en el literal d del punto 6.2.3 del acuerdo de paz en cada pueblo y territorio,          </t>
    </r>
  </si>
  <si>
    <t xml:space="preserve">debido a la falta de principio de seguridad favorable  de acuerdo al decreto ley 4635 de 2011. </t>
  </si>
  <si>
    <r>
      <t>El grupo de retornos y reubicaciones solicita a la fuerza publica que sectorice a las 5 comunidades (Imbili, Candelillas, Alcuan, la Balsa y Restrepo) para verificar el principio de seguridad   a través del subcomité técnico de reparación integral , trimestralmente.</t>
    </r>
    <r>
      <rPr>
        <sz val="11"/>
        <color theme="1"/>
        <rFont val="Calibri"/>
        <family val="2"/>
        <scheme val="minor"/>
      </rPr>
      <t xml:space="preserve"> En caso que las condiciones de seguridad no estén dadas se da alistamiento de acuerdo al protocolo étnico, actas acompañamiento, como evidencia se cuenta con actas de subcomité, listados de asistencia. </t>
    </r>
  </si>
  <si>
    <t>Se sugiere a NN reglamentar y aprobar el protocolo étnico.</t>
  </si>
  <si>
    <t xml:space="preserve">Socializar la ruta de acompañamiento, socializar el protocolo étnico cuando salga, convocando a la comunidad al casco urbano de Tumaco.  </t>
  </si>
  <si>
    <t xml:space="preserve">Grupo de Retornos y Reubicaciones </t>
  </si>
  <si>
    <r>
      <t>El grupo de retornos y reubicaciones, mientras se obtiene el principio de seguridad, gestiona el principio de voluntariedad y la documentación necesaria para el acompañamiento del retorno de la comunidad de alto mira y frontera  trimestralmente.</t>
    </r>
    <r>
      <rPr>
        <sz val="11"/>
        <color theme="1"/>
        <rFont val="Calibri"/>
        <family val="2"/>
        <scheme val="minor"/>
      </rPr>
      <t xml:space="preserve"> En caso que no se pueda gestionar se  da alistamiento de acuerdo a la ruta del  acuerdo al protocolo etnico,actas acompañamiento, como evidencia se cuenta con  Censos, actas de voluntariedad. </t>
    </r>
  </si>
  <si>
    <t>Prestar atención y orientación a las victimas en los Puntos de atención o CRAV</t>
  </si>
  <si>
    <r>
      <t xml:space="preserve">Inadecuada utilización de la información y  posible fuga de la misma por las plataformas virtuales que maneja el personal del  operador </t>
    </r>
    <r>
      <rPr>
        <sz val="11"/>
        <color theme="1"/>
        <rFont val="Calibri"/>
        <family val="2"/>
        <scheme val="minor"/>
      </rPr>
      <t>Outsourcing  de la Dt con el objetivo de obtener un beneficio propio.</t>
    </r>
  </si>
  <si>
    <t>Las profesionales del proceso de servicio al ciudadano,  solicitan mensualmente  en la reunión de productividad a la  coordinadora zonal del operador Outsourcing,  el reporte referente al uso inadecuado de los sistemas de información, con la finalidad de detectar fuga de información o uso inadecuado de la misma o de las plataformas asignadas a los orientadores o documentadores del operador Outsourcing, para a su vez reportar  a nivel nacional al grupo antifraudes y al enlace de planeación de la DT Nariño, quien escala también a la OAP  y al proceso de Gestión de la Información (RNI) en NN en caso de presentarse. En caso de no materializarse el riesgo se deja constancia en el acta de la reunión de productividad. Se evidencia a través de correo electrónico, actas y listados de asistencia.</t>
  </si>
  <si>
    <t>Se sugiere documentar  el control existente ya que en su calificación se verifico que no estaba documentado</t>
  </si>
  <si>
    <t>Documentar  el control existente ya que en su calificación se verifico que no estaba documentado</t>
  </si>
  <si>
    <t>Integrantes del proceso de servicio al ciudadano de la DT Nariño</t>
  </si>
  <si>
    <t>Realizar  sensibilizaciones bimensuales  sobre el tema de la corrupción y riesgos de corrupción</t>
  </si>
  <si>
    <t>30/06/2022 y 15/12/2022</t>
  </si>
  <si>
    <t>Fortalecimiento e implementación  de los sistemas de gestión de la DT Nariño</t>
  </si>
  <si>
    <t xml:space="preserve">ante los funcionarios de la DT, por el no fortalecimiento e  implementación de los sistemas de gestión, </t>
  </si>
  <si>
    <t>debido a la falta de liderazgo en algunos procesos, carga laboral y falta de compromiso  del personal en territorio  que impide gestionar los sistemas de gestión de  la DT Nariño</t>
  </si>
  <si>
    <t>Los diferentes procesos de la DT Nariño, fortalecen  los sistemas de gestión, delegando anualmente  un responsable de cada equipo para asumir las respuestas,  gestión, socialización y participación en los asuntos de los sistemas de gestión, esto con el fin de fortalecer estos temas al interior de la DT. En caso de no liderar estos temas por parte del proceso, todos los integrantes del proceso se reunirán quincenalmente con el fin de dar respuesta a los requerimientos solicitados por el proceso de direccionamiento estratégico oportunamente. Evidencias; correos electrónicos, actas y listados de asistencia a las diferentes actividades programadas de los sistemas de gestión.</t>
  </si>
  <si>
    <t>Se sugiere articulación con la oficina de control interno para realizar seguimiento a este plan de tratamiento</t>
  </si>
  <si>
    <t>Solicitar a la Oficina de Control Interno y Oficina Asesora de Planeación la  socialización de la normatividad correspondiente para lograr el compromiso de funcionarios y contratistas con los sistemas de gestión.</t>
  </si>
  <si>
    <t>DIRECTOR TERRITORIAL Y ENLACE DE PLANEACION Y SIG</t>
  </si>
  <si>
    <t>El proceso de direccionamiento estratégico de la DT Nariño, analiza anualmente las cargas laborales, a través de reuniones con los diferentes procesos, con el fin de analizar y gestionar el personal necesario para el logro de objetivos y metas, promoviendo la integralidad de los funcionarios y la participación en los sistemas de gestión  y de esta forma equilibrar las cargas laborales.   Si no se pueden llevar a cabo el análisis anual, se gestionara con cada proceso reuniones que permitan analizar los asuntos de cargas laborales, necesidad de contratistas y análisis de participación en las actividades programadas para los sistemas de gestión. Evidencias: Actas, Listados de Asistencia,  correos electrónicos.</t>
  </si>
  <si>
    <t>Dirección Territorial Norte de Santander Arauca</t>
  </si>
  <si>
    <r>
      <t xml:space="preserve">
</t>
    </r>
    <r>
      <rPr>
        <sz val="11"/>
        <color theme="1"/>
        <rFont val="Calibri"/>
        <family val="2"/>
        <scheme val="minor"/>
      </rPr>
      <t xml:space="preserve">Efectuar la entrega de cartas de indemnización aptas a las victimas localizadas
</t>
    </r>
  </si>
  <si>
    <t>ante las victimas y entes territoriales, por no efectuar la entrega de cartas de indemnización,</t>
  </si>
  <si>
    <t>debido a casos documentados con novedades,  datos incompletos o no actualizados de las víctimas a notificar los actos administrativos</t>
  </si>
  <si>
    <t>Todos los funcionarios, contratistas y colaboradores en los diferentes espacios de interlocución con las victimas realizan  campaña de la importancia de actualización de datos, con el fin de poder localizarlas para la reparación integral.  En caso de no localizar las victimas se realiza su reprogramación.</t>
  </si>
  <si>
    <t>De acuerdo al nivel de severidad del riesgos y efectividad del control no se contempla Plan de Acción adicional</t>
  </si>
  <si>
    <r>
      <rPr>
        <sz val="11"/>
        <color theme="1"/>
        <rFont val="Calibri"/>
        <family val="2"/>
        <scheme val="minor"/>
      </rPr>
      <t xml:space="preserve">Asistir técnicamente en la implementación de la ruta de reparación colectiva a sujetos colectivos
Acompañar técnicamente la elaboración de la caracterización del daño y/o formulación del plan integral de reparación colectiva de los sujetos de reparación colectiva étnicos priorizados en el marco de los procesos de consulta previa
</t>
    </r>
  </si>
  <si>
    <t>por demora en el avance en la ruta de reparación colectiva por  incumplimiento con las metas y expectativas de los sujetos de RC,</t>
  </si>
  <si>
    <t>debido a la no aprobación de viáticos, falta de operador logístico y apropiación de recursos por parte de los entes territoriales, desconocimiento de los PIRC por parte de las comunidades, que impiden avanzar en las diferentes acciones propias de la ruta.</t>
  </si>
  <si>
    <t>El equipo de la dirección territorial mantiene permanentemente contacto con nivel nacional para analizar las posibles soluciones a la falta de recursos para comisiones y así adelantar las acciones propias del proceso de reparación colectiva, como evidencia de esta gestión se cuenta con  correos electrónicos.</t>
  </si>
  <si>
    <t>Acercar el Estado a las víctimas para brindarles una oferta pertinente, eficaz, sostenible y oportuna</t>
  </si>
  <si>
    <t xml:space="preserve">
Realizar estrategias complementarias como jornadas de atención y/o ferias de servicios.</t>
  </si>
  <si>
    <t>ante las victimas, por no realizar estrategias complementarias como jornadas de atención y/o ferias de servicios,</t>
  </si>
  <si>
    <t>debido a dificultades en la concertación con los entes territoriales, la dinámica en ambos departamentos por ser fronterizos, municipios con nivel de conflicto armado activo, pandemia, zonas de difícil acceso y sin conexión a internet.</t>
  </si>
  <si>
    <t>El equipo de la dirección territorial concerta con los entes territoriales el lugar y fecha previo a la realización de las jornadas y el estado en que se encuentra el municipio para lograr cumplir con la actividad, como evidencia se cuenta con el ID de la programación de la jornada en la herramienta SGV</t>
  </si>
  <si>
    <t>El equipo de la Dirección territorial, mensualmente, programa la meta del plan de acción territorial   y atiende las solicitudes por demanda de los municipios de norte de Santander y Arauca, como evidencia se cuenta con el ID de la programación de la jornada en la herramienta SGV y correo electrónico enviado por los entes territoriales</t>
  </si>
  <si>
    <t>Uso mal intencionado de la información asociada a la colocación de los recursos en el banco agrario previo al acto de entrega de actos administrativos por parte de funcionarios del banco para beneficio propio o de un tercero</t>
  </si>
  <si>
    <t>Permanentemente desde el proceso de reparación integral realizan reuniones con el banco agrario con el fin de concientizar a los funcionarios del banco  para que esta información no sea compartida con las victimas sin  antes cumplir con el procedimiento interno para la entrega de actos administrativos, inversión adecuada de los recursos y charla anti fraude, evidencia acta de reunión en nivel nacional.</t>
  </si>
  <si>
    <t>De acuerdo a la tiplogía del Riesgo se definen planes de Acción adicional tendiente a evitar la materialización del riesgo</t>
  </si>
  <si>
    <t>Charlas antifraude en las jornadas de atención</t>
  </si>
  <si>
    <t>Junio</t>
  </si>
  <si>
    <t>Profesional servicio al ciudadano</t>
  </si>
  <si>
    <t xml:space="preserve">Imágenes de campaña anti fraude en los CRAV y puntos de atención </t>
  </si>
  <si>
    <t>Julio</t>
  </si>
  <si>
    <t>Dirección Territorial Putumayo</t>
  </si>
  <si>
    <t>por efectuar entregas de cartas de indemnización a personas no aptas</t>
  </si>
  <si>
    <t xml:space="preserve">debido a falta o inadecuada validación de los destinatarios o desactualización de información </t>
  </si>
  <si>
    <t>El líder de reparación individual cada vez que se asignan cartas contrasta la información de los destinarios con las herramientas necesarias internas o externas para identificar posibles novedades, en el caso de presentarse se reporta a la Subdirección de reparación individual y se reprograma en la herramienta pertinente, se evidencia su ejecución a través de los casos cargados en la plataforma SGV</t>
  </si>
  <si>
    <t>Nuestro decisión es aceptar el riesgos ya que los controles planteados nos previene que se nos materialice el riesgo y el nivel de severidad es tolerable</t>
  </si>
  <si>
    <t>Trabajar conjuntamente con las víctimas en el proceso de reparación integral para la reconstrucción y trasformación de sus proyectos de vida.
Acercar el Estado a las víctimas para brindarles una oferta pertinente, eficaz, sostenible y oportuna.
Definir con las entidades territoriales la implementación de la Ley 1448/11, sus Decretos reglamentarios y los Decretos Ley.
Vincular de manera activa a la sociedad civil y a la comunidad internacional en los procesos de reparación integral a las víctimas del conflicto.</t>
  </si>
  <si>
    <t xml:space="preserve">Asistir técnicamente la articulación interna e interinstitucional en la implementación de la política pública para las víctimas.
</t>
  </si>
  <si>
    <t>ante nuestros grupos de valor por no brindar la asistencia técnica o de manera articulada</t>
  </si>
  <si>
    <t>debido a no recibir lineamientos oportunos del nivel nacional.</t>
  </si>
  <si>
    <t>La enlace de Nación Territorio, bimestralmente promueve reuniones de actualización de la información con el enlace nacional con el fin de actualizar la información, verificar temáticas nuevas, despejar inquietudes, uso de herramientas.  La evidencias, actas, registro de asistencia.</t>
  </si>
  <si>
    <t>La enlace de Nación Territorio, bimestralmente, capacita a los enlaces municipales de la entidades territoriales con el apoyo de la subdirección de nación territorio, en temas de competencia de la Unidad para las Víctimas; la evidencia son las actas y registro de asistencia.</t>
  </si>
  <si>
    <t>ante nuestros grupos de valor por  no  acompañar a la mesa departamental en el proceso de elección</t>
  </si>
  <si>
    <t>debido a que no se asigna el presupuesto oportunamente</t>
  </si>
  <si>
    <t>La enlace de Participación, en el periodo de elección de las mesas de participación socializa a la secretaria de gobierno departamental la circular 00020 del 15 de septiembre de 2021 por medio del cual la Unidad establece los lineamientos del proceso de elección de las mesas de participación efectiva de las víctimas y el apoyo que la Unidad brinda. La evidencia el acta de reunión.</t>
  </si>
  <si>
    <t>Nuestro decisión es aceptar el riesgo ya que los controles planteados han sido efectivos, no se ha materializado el riesgo y su probabilidad de ocurrencia es muy baja</t>
  </si>
  <si>
    <t>Implementar una estrategia de comunicación y formación masiva para victimas organizadas y no organizadas interesadas en la política publica de victimas</t>
  </si>
  <si>
    <t>ante nuestras partes interesadas por no ejecutar la estrategia de comunicación y formación masiva</t>
  </si>
  <si>
    <t>debido a la falta de planificación, lineamientos y directrices por parte del nivel nacional que  garantice el desarrollo de la actividad.</t>
  </si>
  <si>
    <t>La enlace de Participación, anualmente realiza la convocatoria al curso de formación masiva de tal manera que garantice al menos 50 participantes a la estrategia de formación en política pública de víctimas. Las evidencia son oficios convocando a las víctimas, lista de asistencia e informe final.</t>
  </si>
  <si>
    <t>Dirección Territorial Santander</t>
  </si>
  <si>
    <t>Reparar administrativamente sujetos de reparación colectiva</t>
  </si>
  <si>
    <t>ante los sujetos de Reparación Colectiva y municipios donde se encuentran localizados, por la no implementación de las fases del programa de Reparación Colectiva</t>
  </si>
  <si>
    <t xml:space="preserve">debido a no contar con la planeación presupuestal  y  el operador logístico iniciado la vigencia para avanzar en las fases del programa de Reparación Colectiva, no lograr concertar las actividades para la implementación de las medidas y acciones de los PIRC en implementación con los sujetos de SRC y dificultad de acceso por pandemia </t>
  </si>
  <si>
    <t>El equipo de Reparación Colectiva de la DT Santander,  en  reunión mensual de Comité Estratégico, presenta el informe de Gestión de procesos donde se indica el estado de avance de la programación y dificultades para el desarrollo las jornadas; igualmente se remite correo al Enlace Nacional del Proceso de Reparación Colectiva con la programación mensual de Jornadas; en caso de dificultades para el cumplimiento de la programación de las jornadas, se informará al Enlace Nacional, a  través de correo electrónico la novedad; Evidencias: Acta Mensual de Comité Estratégico y correos electrónicos</t>
  </si>
  <si>
    <t>Se analizó que el control es efectivo y el nivel de probabilidad de materialización es solo de un 24%, por tal motivo se toma la decisión de no realizar un plan de acción adicional.</t>
  </si>
  <si>
    <t>Creación y administración de usuarios vivanto, posterior al diligenciamiento del acuerdo de confidencialidad.</t>
  </si>
  <si>
    <t xml:space="preserve">Uso indebido de la información de los aplicativos que maneja la Dirección Territorial, por parte de los usuarios titulares,  con el objetivo de obtener un beneficio o beneficiar a un tercero </t>
  </si>
  <si>
    <t xml:space="preserve">Por parte del articulador de la RNI, al momento de crear o reactivar un usuario en el aplicativo Vivanto, verifica el formato de aceptación de acuerdo de confidencialidad de manera especial en la casilla  denominada “Terminación vigencia usuario” buscando evidenciar que la fecha informada coincida con la fecha encontrada en el contrato de prestación de servicios o acta de posesión del usuario titular.  En caso de observar que la fecha diligenciada en el acuerdo de confidencialidad es distinta a la fecha de terminación del Contrato de Prestación de Servicio, se realiza devolución del acuerdo para ajuste por parte del usuario titular, en caso de evidenciar que el formato se encuentra bien diligenciado se gestionará la creación de usuario, adicionalmente se aplicará la reactivación de usuario en caso de inactivación por caducidad o por máximo tiempo para ingreso. Evidencia: Formato acuerdo de confidencialidad debidamente diligenciados y soportes para su creación en formato pdf y Excel migración de la herramienta Aranda con las solicitudes de reactivación.  </t>
  </si>
  <si>
    <t>Dado a la tipología de riesgo y el nivel de severidad residual, se toma la decisión de definir un Plan de Acción adicional.</t>
  </si>
  <si>
    <t>Envío de Nota informativa de manera mensual, sobre el uso correcto de los usuarios asignados a cada titular.</t>
  </si>
  <si>
    <t>Articulador RNI</t>
  </si>
  <si>
    <t xml:space="preserve">ante la población victima del conflicto armado que cuenta con la medida de indemnización asignada para su cobro, por la no notificación de entrega de la carta de indemnización, </t>
  </si>
  <si>
    <t>debido a la  ilocalización de la victima o por la ubicación de giro de manera incorrecta por parte de la Entidad, el cual  gestiona el reintegro y reprogramación de los recursos asignados, afectando la población toda vez que no podrá recibir los recursos en el tiempo establecido.</t>
  </si>
  <si>
    <t xml:space="preserve">El profesional de indemnizaciones revisa los aplicativos donde se encuentra la información actualizada de las victimas con el objetivo de localizarla aunado a que cada vez que reciba una asignación de municipalización se realiza la auditoria de las cartas con apoyo de la revisión en  los aplicativos de la Unidad  y en caso de evidenciar error se realiza  contactabilidad con la víctima a fin de subsanar la novedad presentada y se procede a realizar la gestión en el aplicativo SGV, en caso de no evidenciar error alguno se realizara contactabilidad del destinatario con el apoyo del personal asignado para este fin para la respectiva notificación y entrega de la carta de indemnización.  En caso de evidenciar que es un error de ubicación de giro se tramita la solicitud de reintegro en el aplicativo SGV. Evidencia:  Base cartas notificadas , anuladas y /o con novedad realizada con corte mensual en formato Excel y pantallazo de solicitudes de reprogramación gestionadas en SGV. </t>
  </si>
  <si>
    <t>Dado el nivel de severidad residual, se toma la decisión de no definir un Plan de Acción adicional.</t>
  </si>
  <si>
    <t>Uso indebido de la información por parte de funcionarios y colaboradores para favorecer el pago de una indemnización con el objetivo de obtener un beneficio propio.</t>
  </si>
  <si>
    <t xml:space="preserve">El profesional de indemnizaciones de manera mensual recibe por parte del Director Territorial autorización para el descargue e impresión de las cartas de indemnización para su notificación a las víctimas destinatarias de la reparación económica en los procesos de pagos nuevos y reprogramaciones tanto por pagos administrativos como judiciales.  Posterior a esto se realiza el descargue de las cartas en formato PDF desde la herramienta indemniza y se almacenan en la nube (OneDrive) en donde solo tiene acceso el profesional encargado por un tiempo inferior a 30 días hábiles durante el proceso de calidad y/o auditoria.  Las bases generadas de pago (municipalizaciones) son de exclusivo conocimiento y uso del Director Territorial y del equipo de indemnizaciones, quienes deberán aplicar el procedimiento de confidencialidad y salvaguarda de la información. El procedimiento de contactabilidad, notificación y entrega de cartas de indemnización se encuentra bajo responsabilidad del equipo indemnizar.   Evidencia:  Formato de autorización para el descargue y organización de la logística de indemnización administrativa y pantallazo de correo electrónico con envío de información para contactabilidad de la población victima al equipo de indemnizaciones. </t>
  </si>
  <si>
    <t>Dado a la tipología de riesgo y el nivel de severidad residual, se toma la decisión de definir un Plan de Acción adicional</t>
  </si>
  <si>
    <t>Envío de Nota informativa de manera mensual, fortaleciendo las campañas antifraude</t>
  </si>
  <si>
    <t>Equipo Indemnizaciones DT Santander.</t>
  </si>
  <si>
    <t xml:space="preserve">ante los usuarios, entes territoriales y organismos de control,  por la no realización de las jornadas de atención y orientación, </t>
  </si>
  <si>
    <t>debido a no contar con la contratación de orientadores e imprevistos de salud o calamidades del orientador que atenderá la jornada, difícil acceso para el desplazamiento al municipio que solicita la jornada, sin agenda disponible por parte de la Unidad, baja cobertura de internet, fallas en los aplicativos de la unidad y no disponibilidad de los entes territoriales para el cumplimento de los protocolos de bioseguridad y/o apoyo en la logística para llevar a cabo la jornada</t>
  </si>
  <si>
    <t>El equipo de Servicio al ciudadano de la Dirección Territorial Santander, en comité mensual de servicio al ciudadano, presenta la programación de jornadas del mes inmediatamente siguiente, se realiza el requerimiento de jornada por el aplicativo SGV, el cual como resultado arroja un código de jornada, la cual debe ser aprobada por el Nivel Nacional; como evidencia queda: Informe de Jornada y correo electrónico con la trazabilidad de la solicitud y aprobación de la jornada.</t>
  </si>
  <si>
    <t>Se analizó que el control es efectivo y el nivel de probabilidad de materialización es solo de un 24%, por tal motivo se toma la decisión de no realizar un plan de mejoramiento adicional.</t>
  </si>
  <si>
    <t>Dirección Territorial Sucre</t>
  </si>
  <si>
    <t>Efectuar la entrega de cartas de indemnización aptas a las victimas localizadas
Tramitar jornadas de atención móvil de orientación y comunicación a las víctimas</t>
  </si>
  <si>
    <t>ante las victimas y entes territoriales, por no efectuar las jornadas de atención y/o jornadas de entrega de cartas de indemnización,</t>
  </si>
  <si>
    <t>Debido a debido a la falta de recursos financieros, de personal, administrativos, misionales o de procedimiento.</t>
  </si>
  <si>
    <t>La actividad se realiza entre 366 y  1500 veces al año</t>
  </si>
  <si>
    <r>
      <rPr>
        <sz val="11"/>
        <color theme="1"/>
        <rFont val="Calibri"/>
        <family val="2"/>
        <scheme val="minor"/>
      </rPr>
      <t xml:space="preserve">Los profesionales de Reparación Colectiva y Servicio al ciudadano en la Dirección Territorial (DT) </t>
    </r>
    <r>
      <rPr>
        <sz val="11"/>
        <color theme="1"/>
        <rFont val="Calibri"/>
        <family val="2"/>
        <scheme val="minor"/>
      </rPr>
      <t>mensualmente o cada vez que se genere un nuevo proceso de municipalización,</t>
    </r>
    <r>
      <rPr>
        <sz val="11"/>
        <color theme="1"/>
        <rFont val="Calibri"/>
        <family val="2"/>
        <scheme val="minor"/>
      </rPr>
      <t xml:space="preserve"> construyen y remiten cronograma de jornadas a realizar conforme a la planeación territorial de jornadas o municipalizaciones para entrega de cartas, dentro de los primeros 5 días hábiles de cada mes remiten correo electrónico a los entes territoriales, socializando el cronograma y solicitando los recursos y/o requerimientos (bioseguridad) para la realización de las jornadas de atención a victimas y/o entrega de cartas de indemnización, en caso que el  cronograma </t>
    </r>
    <r>
      <rPr>
        <vertAlign val="superscript"/>
        <sz val="11"/>
        <color rgb="FF000000"/>
        <rFont val="Calibri"/>
        <family val="2"/>
      </rPr>
      <t>1.</t>
    </r>
    <r>
      <rPr>
        <sz val="11"/>
        <color theme="1"/>
        <rFont val="Calibri"/>
        <family val="2"/>
        <scheme val="minor"/>
      </rPr>
      <t xml:space="preserve">no se gestione oportunamente, </t>
    </r>
    <r>
      <rPr>
        <vertAlign val="superscript"/>
        <sz val="11"/>
        <color rgb="FF000000"/>
        <rFont val="Calibri"/>
        <family val="2"/>
      </rPr>
      <t>2.</t>
    </r>
    <r>
      <rPr>
        <sz val="11"/>
        <color theme="1"/>
        <rFont val="Calibri"/>
        <family val="2"/>
        <scheme val="minor"/>
      </rPr>
      <t xml:space="preserve">no sea aprobado o </t>
    </r>
    <r>
      <rPr>
        <vertAlign val="superscript"/>
        <sz val="11"/>
        <color rgb="FF000000"/>
        <rFont val="Calibri"/>
        <family val="2"/>
      </rPr>
      <t>3.</t>
    </r>
    <r>
      <rPr>
        <sz val="11"/>
        <color theme="1"/>
        <rFont val="Calibri"/>
        <family val="2"/>
        <scheme val="minor"/>
      </rPr>
      <t xml:space="preserve">no se garantice oportunamente el apoyo logístico y demás requerimientos por parte del ente territorial, se actualiza y se remite nuevamente el cronograma y se notifica a todas las partes interesadas el estado del cronograma (Reprogramado, Aplazado o Cancelado).
</t>
    </r>
    <r>
      <rPr>
        <b/>
        <u/>
        <sz val="11"/>
        <color rgb="FF000000"/>
        <rFont val="Calibri"/>
        <family val="2"/>
      </rPr>
      <t>Evidencias:</t>
    </r>
    <r>
      <rPr>
        <sz val="11"/>
        <color theme="1"/>
        <rFont val="Calibri"/>
        <family val="2"/>
        <scheme val="minor"/>
      </rPr>
      <t xml:space="preserve">
1. Correo electrónico donde se remite al ente territorial el cronograma y demás requisitos para la realización de la jornadas.
2. Correo electrónico donde el ente territorial garantiza o no los requisitos para el desarrollo de la jornada.
3. Correo electrónico donde la unidad notifica a las partes interesadas informando el estado de la jornada (Aprobado, Reprogramado, Aplazado, Cancelado).</t>
    </r>
  </si>
  <si>
    <t>La efectividad del control y solo el 36% de probabilidad residual de materialización se decide no definir Plan de Acción.</t>
  </si>
  <si>
    <t xml:space="preserve">Implementar la estrategia de tejido social de las comunidades retornadas o reubicadas en relación con sus procesos de integración comunitaria y arraig
Implementar la fase de diagnóstico del daño colectivo con los Sujetos de Reparación Colectiva no étnicos.
Implementar la fase de formulación de los Planes Integrales de Reparación Colectiva con los Sujetos de Reparación Colectiva no étnicos.
Implementar la fase de formulación de los Planes Integrales de Reparación Colectiva con los Sujetos de Reparación Colectiva no étnicos.
Implementar acciones de medidas de satisfacción y/o garantías de no repetición en sujetos de reparación colectiva.
Implementar espacios de participación para definir prioridades en la implementación de las medidas de reparación colectiva garantizando la participación.
Implementar acciones de memoria, dignificación y fortalecimiento de tejido social en el marco de la medida de satisfacción a nivel individual.
Implementar acciones de la medida de rehabilitación en sujetos de reparación colectiva.
Implementar acciones del plan de fortalecimiento del  modelo de operación de enfoque diferencial y de género.
Verificar la implementación de acciones diferentes a los Esquemas Especiales de Acompañamiento. Comunitario y SSV en los planes de retornos y reubicaciones no étnicos.
Aprobar planes de retorno y reubicación no étnicos.
Entregar esquemas especiales de acompañamiento en el proceso de retorno y reubicación de tipo familiar en el área urbana.
Entregar esquemas especiales de acompañamiento en el proceso de retorno y reubicación de tipo comunitario.
Concertar e implementar los planes de retorno o reubicación de manera efectiva en condiciones de dignidad, voluntariedad y seguridad.
</t>
  </si>
  <si>
    <t>ante las victimas y entes territoriales, por no implementar las estrategias, fases, acciones, medidas o jornadas de entrega a las victimas en los planes integrales de reparación colectiva, planes de  enfoque diferencial o planes de retorno y reubicaciones,</t>
  </si>
  <si>
    <t>debido a la falta de recursos financieros, de personal, administrativos, misionales o de procedimiento.</t>
  </si>
  <si>
    <r>
      <rPr>
        <sz val="11"/>
        <color theme="1"/>
        <rFont val="Calibri"/>
        <family val="2"/>
        <scheme val="minor"/>
      </rPr>
      <t>Los profesionales de cada equipo y grupo asociado al proceso de Reparación Colectiva (RC) en la Dirección Territorial (DT)</t>
    </r>
    <r>
      <rPr>
        <sz val="11"/>
        <color theme="1"/>
        <rFont val="Calibri"/>
        <family val="2"/>
        <scheme val="minor"/>
      </rPr>
      <t xml:space="preserve"> mensualmente,</t>
    </r>
    <r>
      <rPr>
        <sz val="11"/>
        <color theme="1"/>
        <rFont val="Calibri"/>
        <family val="2"/>
        <scheme val="minor"/>
      </rPr>
      <t xml:space="preserve"> construyen y remiten el cronograma a implementar para el mes siguiente, dentro de los primeros 5 días hábiles de cada mes remiten correo electrónico al Enlace Nacional del proceso de RC correspondiente, solicitando la aprobación del cronograma, recursos de operador logístico, comisiones y/o demás requerimientos (bioseguridad) para implementar las estrategias, fases, acciones, medidas o jornadas de entrega a las victimas en los planes integrales de relación colectiva, planes de  enfoque diferencial o planes de retorno y reubicaciones, en caso que el  cronograma </t>
    </r>
    <r>
      <rPr>
        <vertAlign val="superscript"/>
        <sz val="11"/>
        <color rgb="FF000000"/>
        <rFont val="Calibri"/>
        <family val="2"/>
      </rPr>
      <t>1.</t>
    </r>
    <r>
      <rPr>
        <sz val="11"/>
        <color theme="1"/>
        <rFont val="Calibri"/>
        <family val="2"/>
        <scheme val="minor"/>
      </rPr>
      <t xml:space="preserve">no se gestione oportunamente, </t>
    </r>
    <r>
      <rPr>
        <vertAlign val="superscript"/>
        <sz val="11"/>
        <color rgb="FF000000"/>
        <rFont val="Calibri"/>
        <family val="2"/>
      </rPr>
      <t>2.</t>
    </r>
    <r>
      <rPr>
        <sz val="11"/>
        <color theme="1"/>
        <rFont val="Calibri"/>
        <family val="2"/>
        <scheme val="minor"/>
      </rPr>
      <t xml:space="preserve">no sea aprobado o </t>
    </r>
    <r>
      <rPr>
        <vertAlign val="superscript"/>
        <sz val="11"/>
        <color rgb="FF000000"/>
        <rFont val="Calibri"/>
        <family val="2"/>
      </rPr>
      <t>3.</t>
    </r>
    <r>
      <rPr>
        <sz val="11"/>
        <color theme="1"/>
        <rFont val="Calibri"/>
        <family val="2"/>
        <scheme val="minor"/>
      </rPr>
      <t xml:space="preserve">no se garantice oportunamente el apoyo logístico y demás requerimientos por parte del proceso de RC de Nivel Nacional, se actualiza y se remite nuevamente cronograma a Nivel Nacional y se notifica a todas las partes interesadas el estado del cronograma (Reprogramado, Aplazado o Cancelado).
</t>
    </r>
    <r>
      <rPr>
        <b/>
        <u/>
        <sz val="11"/>
        <color rgb="FF000000"/>
        <rFont val="Calibri"/>
        <family val="2"/>
      </rPr>
      <t>Evidencias:</t>
    </r>
    <r>
      <rPr>
        <sz val="11"/>
        <color theme="1"/>
        <rFont val="Calibri"/>
        <family val="2"/>
        <scheme val="minor"/>
      </rPr>
      <t xml:space="preserve">
1. Correo electrónico donde el profesional de RC remite el cronograma, Recursos Operador Logístico, Comisiones y/o demás requisitos para implementar las estrategias, fases, acciones o medidas en los planes integrales de relación colectiva, planes de  enfoque diferencial o planes de retorno y reubicaciones.
2. Correo electrónico donde el proceso de RC Nivel Nacional garantiza o no los requisitos para implementar el cronograma.
3. Correo electrónico donde se notifica a las partes interesadas la aprobación o no del cronograma a ejecutar durante el mes siguiente, informando el estado del mismo (Aprobado, Reprogramado, Aplazado, Cancelado).</t>
    </r>
  </si>
  <si>
    <t>Tramitar la solicitud de servicios de apoyo a hogares para transporte y traslado de enseres.
Tramitar las colocaciones del primer apoyo a la sostenibilidad en las solicitudes de retorno y reubicación que aplique</t>
  </si>
  <si>
    <t>ante las victimas, por no tramitar solicitud de apoyo para transporte, traslado de enceres y recursos de sostenibilidad a los procesos de retornos y reubicaciones familiares,</t>
  </si>
  <si>
    <t>debido a la falta de información a nivel externo en conceptos de seguridad actualizados y/o a nivel interno de recursos financieros, de personal, administrativos, misionales o de procedimiento.</t>
  </si>
  <si>
    <t>La actividad se realiza entre 13 y 365 veces al año</t>
  </si>
  <si>
    <r>
      <rPr>
        <sz val="11"/>
        <color theme="1"/>
        <rFont val="Calibri"/>
        <family val="2"/>
        <scheme val="minor"/>
      </rPr>
      <t>El profesional del grupo de Retorno y Reubicaciones (R&amp;R familiar) de la Dirección Territorial,</t>
    </r>
    <r>
      <rPr>
        <sz val="11"/>
        <color theme="1"/>
        <rFont val="Calibri"/>
        <family val="2"/>
        <scheme val="minor"/>
      </rPr>
      <t xml:space="preserve"> cada vez que recibe una solicitud</t>
    </r>
    <r>
      <rPr>
        <sz val="11"/>
        <color theme="1"/>
        <rFont val="Calibri"/>
        <family val="2"/>
        <scheme val="minor"/>
      </rPr>
      <t xml:space="preserve">, debe verificar que esta cumple con los principios de seguridad, voluntariedad y dignidad, de ser viable debe remitir atendiendo los lineamientos del grupo R&amp;R para el apoyo conforme al momento en que se encuentre la solicitud, en caso contrario el profesional de R&amp;R territorial deberá remitir al profesional de R&amp;R Nivel Nacional, la solicitud oficial enviada al ministerio de Defensa Nacional, sobre la necesidad de conocer la apreciación de las condiciones de seguridad en la zona y de programación de CTJT dirigidos actualizar el respectivo concepto y poder atender la solicitud.
</t>
    </r>
    <r>
      <rPr>
        <b/>
        <u/>
        <sz val="11"/>
        <color rgb="FF000000"/>
        <rFont val="Calibri"/>
        <family val="2"/>
      </rPr>
      <t>Evidencia:</t>
    </r>
    <r>
      <rPr>
        <sz val="11"/>
        <color theme="1"/>
        <rFont val="Calibri"/>
        <family val="2"/>
        <scheme val="minor"/>
      </rPr>
      <t xml:space="preserve"> correos relacionados con la gestión de la solicitud.</t>
    </r>
  </si>
  <si>
    <t>La efectividad del control, el nivel de severidad residual y solo el 36% de probabilidad residual de materialización se decide no definir Plan de Acción.</t>
  </si>
  <si>
    <t>Acercar el Estado a las víctimas para brindarles una oferta pertinente, eficaz, sostenible y oportuna.
Definir con las entidades territoriales la implementación de la Ley 1448/11, sus Decretos reglamentarios y los Decretos Ley.</t>
  </si>
  <si>
    <t xml:space="preserve">Brindar servicios de asistencia técnica diferenciada en los procesos de planeación, ejecución y seguimiento de la implementación territorial de la por
Asistir técnicamente en la implementación de la ruta de reparación colectiva a sujetos colectivos
Acompañar técnicamente a las entidades territoriales para la validación del concepto de seguridad
Brindar asistencia técnica y acompañamiento para la formulación y envío de los Planes Operativos de Sistemas de Información – POSI
</t>
  </si>
  <si>
    <t>ante las victimas y entes territoriales, por no implementar las asistencias técnicas requeridas para la oportuna ejecución de la política publica de atención a victimas,</t>
  </si>
  <si>
    <t>debido a la falta de convocatorias, información e insumos por parte de los entes territoriales  y/o a nivel interno de recursos financieros, de personal, administrativos, misionales o de procedimiento.</t>
  </si>
  <si>
    <r>
      <rPr>
        <sz val="11"/>
        <color theme="1"/>
        <rFont val="Calibri"/>
        <family val="2"/>
        <scheme val="minor"/>
      </rPr>
      <t xml:space="preserve">Los profesionales de la DGI y RNI en la Dirección Territorial </t>
    </r>
    <r>
      <rPr>
        <sz val="11"/>
        <color theme="1"/>
        <rFont val="Calibri"/>
        <family val="2"/>
        <scheme val="minor"/>
      </rPr>
      <t>trimestralmente,</t>
    </r>
    <r>
      <rPr>
        <sz val="11"/>
        <color theme="1"/>
        <rFont val="Calibri"/>
        <family val="2"/>
        <scheme val="minor"/>
      </rPr>
      <t xml:space="preserve"> preparan y remiten conjuntamente el borrador de cronograma territorial, en los meses de enero, abril, Julio, y septiembre, se remite a todos los entes territoriales, entidades del SNARIV y demás partes interesadas el borrador de cronograma con la agenda de asistencia técnica a desarrollar en cada trimestre para acompañar, asistir y apoyar a los entes territoriales en la interpretación de los lineamientos para la implementación de la política publica de atención a victimas, en caso que la agenda sea objeto de modificación, los profesionales DGI y RNI actualizan y notifican a las partes interesadas.
</t>
    </r>
    <r>
      <rPr>
        <b/>
        <u/>
        <sz val="11"/>
        <color rgb="FF000000"/>
        <rFont val="Calibri"/>
        <family val="2"/>
      </rPr>
      <t>Evidencia</t>
    </r>
    <r>
      <rPr>
        <sz val="11"/>
        <color theme="1"/>
        <rFont val="Calibri"/>
        <family val="2"/>
        <scheme val="minor"/>
      </rPr>
      <t>: donde se verifique la concertación y notificación del cronograma.</t>
    </r>
  </si>
  <si>
    <t>La efectividad del control y solo el 15% de probabilidad residual de materialización se decide no definir Plan de Acción.</t>
  </si>
  <si>
    <r>
      <rPr>
        <sz val="11"/>
        <color theme="1"/>
        <rFont val="Calibri"/>
        <family val="2"/>
        <scheme val="minor"/>
      </rPr>
      <t xml:space="preserve">Los profesionales de la DGI y RNI en la Dirección Territorial </t>
    </r>
    <r>
      <rPr>
        <sz val="11"/>
        <color theme="1"/>
        <rFont val="Calibri"/>
        <family val="2"/>
        <scheme val="minor"/>
      </rPr>
      <t xml:space="preserve"> trimestralment</t>
    </r>
    <r>
      <rPr>
        <u/>
        <sz val="11"/>
        <color rgb="FF000000"/>
        <rFont val="Calibri"/>
        <family val="2"/>
      </rPr>
      <t>e,</t>
    </r>
    <r>
      <rPr>
        <sz val="11"/>
        <color theme="1"/>
        <rFont val="Calibri"/>
        <family val="2"/>
        <scheme val="minor"/>
      </rPr>
      <t xml:space="preserve"> construyen y remiten el cronograma a implementar, remiten correo electrónico al Enlace Nacional del proceso de correspondiente (DGI - SRNI), solicitando la aprobación del cronograma, recursos de operador logístico, comisiones y/o demás requerimientos (bioseguridad) para brindar las asistencias técnicas a los en territoriales, en caso que el cronograma </t>
    </r>
    <r>
      <rPr>
        <vertAlign val="superscript"/>
        <sz val="11"/>
        <color rgb="FF000000"/>
        <rFont val="Calibri"/>
        <family val="2"/>
      </rPr>
      <t>1.</t>
    </r>
    <r>
      <rPr>
        <sz val="11"/>
        <color theme="1"/>
        <rFont val="Calibri"/>
        <family val="2"/>
        <scheme val="minor"/>
      </rPr>
      <t xml:space="preserve">no se gestione oportunamente, </t>
    </r>
    <r>
      <rPr>
        <vertAlign val="superscript"/>
        <sz val="11"/>
        <color rgb="FF000000"/>
        <rFont val="Calibri"/>
        <family val="2"/>
      </rPr>
      <t>2.</t>
    </r>
    <r>
      <rPr>
        <sz val="11"/>
        <color theme="1"/>
        <rFont val="Calibri"/>
        <family val="2"/>
        <scheme val="minor"/>
      </rPr>
      <t xml:space="preserve">no sea aprobado o </t>
    </r>
    <r>
      <rPr>
        <vertAlign val="superscript"/>
        <sz val="11"/>
        <color rgb="FF000000"/>
        <rFont val="Calibri"/>
        <family val="2"/>
      </rPr>
      <t>3.</t>
    </r>
    <r>
      <rPr>
        <sz val="11"/>
        <color theme="1"/>
        <rFont val="Calibri"/>
        <family val="2"/>
        <scheme val="minor"/>
      </rPr>
      <t xml:space="preserve">no se garanticen oportunamente las comisiones y demás requerimientos por parte Nivel Nacional, se actualiza y se remite nuevamente cronograma a Nivel Nacional y se notifica a todas las partes interesadas el estado del cronograma (Reprogramado, Aplazado o Cancelado).
</t>
    </r>
    <r>
      <rPr>
        <b/>
        <u/>
        <sz val="11"/>
        <color rgb="FF000000"/>
        <rFont val="Calibri"/>
        <family val="2"/>
      </rPr>
      <t>Evidencias:</t>
    </r>
    <r>
      <rPr>
        <sz val="11"/>
        <color theme="1"/>
        <rFont val="Calibri"/>
        <family val="2"/>
        <scheme val="minor"/>
      </rPr>
      <t xml:space="preserve">
1. Correo electrónico donde se remite el cronograma, Comisiones y/o demás requisitos para las asistencias técnicas a realizar
2. Correo electrónico donde el proceso Nivel Nacional garantiza o no los requisitos para implementar el cronograma.
3. Correo electrónico donde se notifica a las partes interesadas la aprobación o no del cronograma a ejecutar, informando el estado del mismo (Aprobado, Reprogramado, Aplazado, Cancelado).</t>
    </r>
  </si>
  <si>
    <t>Realizar Comités Territoriales de Seguimiento por parte de la Dirección Territorial.
DT: Determinar y gestionar los recursos, orientaciones y lineamientos para garantizar el cumplimiento de los objetivos estratégicos.</t>
  </si>
  <si>
    <t>ante las victimas y entidades del orden nacional y territorial, debido al  incumplimiento de las metas o programaciones definidas en el plan de acción,</t>
  </si>
  <si>
    <t>debido a la falta de recursos, orientaciones o lineamientos misionales u operativos  para el cumplimiento de objetivos estratégicos.</t>
  </si>
  <si>
    <r>
      <rPr>
        <sz val="11"/>
        <color theme="1"/>
        <rFont val="Calibri"/>
        <family val="2"/>
        <scheme val="minor"/>
      </rPr>
      <t xml:space="preserve">El director territorial </t>
    </r>
    <r>
      <rPr>
        <sz val="11"/>
        <color theme="1"/>
        <rFont val="Calibri"/>
        <family val="2"/>
        <scheme val="minor"/>
      </rPr>
      <t>mensualmente,</t>
    </r>
    <r>
      <rPr>
        <sz val="11"/>
        <color theme="1"/>
        <rFont val="Calibri"/>
        <family val="2"/>
        <scheme val="minor"/>
      </rPr>
      <t xml:space="preserve"> realiza seguimiento al Plan de Acción, en reunión presencial o virtual verifica el avance de los indicadores por proceso para determinar si el avance cumple con la meta programada y cuentan con los recursos, orientaciones o lineamientos misionales u operativos para garantizar el cumplimiento en el futuro inmediato, en caso contrario, se genera acta de cambios de programación o meta.
</t>
    </r>
    <r>
      <rPr>
        <b/>
        <u/>
        <sz val="11"/>
        <color rgb="FF000000"/>
        <rFont val="Calibri"/>
        <family val="2"/>
      </rPr>
      <t>Evidencias:</t>
    </r>
    <r>
      <rPr>
        <sz val="11"/>
        <color theme="1"/>
        <rFont val="Calibri"/>
        <family val="2"/>
        <scheme val="minor"/>
      </rPr>
      <t xml:space="preserve"> acta seguimiento y/o acta de cambios.</t>
    </r>
  </si>
  <si>
    <t>Por la efectividad del control se decide no definir Plan de Acción.</t>
  </si>
  <si>
    <t>Orientación, Asistencia, gestión y tramites para acceso de la población victima a la información y la oferta de la Unidad.</t>
  </si>
  <si>
    <t>Uso indebido de información de las victimas relacionada con tramites de la Unidad por parte funcionarios o contratistas, con el objetivo de obtener un beneficio particular o de beneficiar a un tercero</t>
  </si>
  <si>
    <r>
      <rPr>
        <sz val="11"/>
        <color theme="1"/>
        <rFont val="Calibri"/>
        <family val="2"/>
        <scheme val="minor"/>
      </rPr>
      <t>El profesional de Servicio al Ciudadano  y el profesional de Reparación individual,</t>
    </r>
    <r>
      <rPr>
        <sz val="11"/>
        <color theme="1"/>
        <rFont val="Calibri"/>
        <family val="2"/>
        <scheme val="minor"/>
      </rPr>
      <t xml:space="preserve"> semestralmente</t>
    </r>
    <r>
      <rPr>
        <sz val="11"/>
        <color theme="1"/>
        <rFont val="Calibri"/>
        <family val="2"/>
        <scheme val="minor"/>
      </rPr>
      <t xml:space="preserv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t>
    </r>
    <r>
      <rPr>
        <b/>
        <u/>
        <sz val="11"/>
        <color rgb="FF000000"/>
        <rFont val="Calibri"/>
        <family val="2"/>
      </rPr>
      <t>Evidencias:</t>
    </r>
    <r>
      <rPr>
        <sz val="11"/>
        <color theme="1"/>
        <rFont val="Calibri"/>
        <family val="2"/>
        <scheme val="minor"/>
      </rPr>
      <t xml:space="preserve"> estas acciones se evidencian con el acta de reunión virtual o presencial y para el caso de no poder realizar las reuniones virtuales o presenciales se deja como evidencia los correos con el envío del material a Enlaces Municipales, Ministerio Publico, todo el SNARIV.</t>
    </r>
  </si>
  <si>
    <t>De acuerdo a la tipología del riesgo se define formular un plan de acción adicional tendiente a fortalecer los controles existentes y evitar su materialización.</t>
  </si>
  <si>
    <t>Fortalecimiento a funcionarios y contratistas sobre los lineamientos y casos que se atienden desde el grupo antifraude de la unidad para las victimas.</t>
  </si>
  <si>
    <t>Director Territorial</t>
  </si>
  <si>
    <t>Reportar incidencias que sean informadas a la unidad o cualquier situación anomala identificada al grupo antifraude y/o los administradores de la herramientas de la unidad.</t>
  </si>
  <si>
    <t>Todos los funcionarios y contratistas de la unidad</t>
  </si>
  <si>
    <t>En Comité Estrategico para la Articulación Territorial (CEAT) Realizar seguiniento semestral a de los reportes enviados al grupo antifraude y administradores de las herramientas de la unidad.</t>
  </si>
  <si>
    <t>vigencia 2022</t>
  </si>
  <si>
    <t>Dirección Territorial Urabá</t>
  </si>
  <si>
    <t>ante las víctimas y las Entidades Territoriales por no realizar las jornadas moviles y/o ferias de servicios</t>
  </si>
  <si>
    <t>debido a la falta de recursos economicos, conectividad y/o afectación al orden público para realizar las estrategias de atención  decentralizadas.</t>
  </si>
  <si>
    <t>El profesional líder del proceso Servicio al Ciudadano, o al que la Dirección Territorial designe, realiza una vez por vigencia, una articulación presencial y/o virtual con las Entidades Territoriales con el propósito de implementar estrategias para el apoyo logístico para realizar las jornadas móviles de forma efectiva en zonas de difícil acceso en los Municipios de la Jurisdicción, en caso de no poder realizar esta articulación de forma presencial o virtual, se enviará un correo electrónico a los Alcaldes solicitando apoyo logístico. dejando como evidencia acta de reunión, grabación y/o correo electrónico.</t>
  </si>
  <si>
    <t>Los controles actuales evidencian efectividad y dado el nivel de severidad residual por tal motivo se analiza que no se requiere un plan de acción adicional.</t>
  </si>
  <si>
    <t>El profesional líder del proceso Servicio al Ciudadano, o al que la Dirección Territorial designe, implementa la estrategia de diligenciar por parte de los funcionarios del operador que sean asignados a las jornadas móviles o ferias de servicio, la matriz Solicitud Campañas Outbound con personas que no fueron atendidas de forma presencial, en cada jornada de acuerdo con la programación en SGV por la DT y el Proceso, tomando la información detallada de cada víctima no atendida, (Nombre completo, Celular. etc.), esto se realiza siempre y cuando no se pueda atender las victimas en las jornadas, con el propósito de enviar a los canales de atención no presencial (Virtual y Telefónico) la información y estos puedan contactar a las víctimas y brindarles una atención con calidad, en caso de no poder diligenciar la matriz Solicitud Campañas Outbound, se prioriza otra jornada en el mismo lugar (vereda, corregimiento, barrio. etc.), dejando como evidencia correo electrónico, matriz solicitud campañas Outbound y/o programación de la nueva jornada.</t>
  </si>
  <si>
    <t>Uso inadecuado de la información de las víctimas y/o sistemas de información de la Unidad para las Víctimas, con el objetivo de obtener beneficios economicos por parte de los servidores públicos (planta, contratistas, operador) que brindan atención y orientación a las víctimas.</t>
  </si>
  <si>
    <t xml:space="preserve">El Director@ Territorial o al que se delegue, una vez por vigencia socializa a los funcionarios, contratistas y colaboradores, la política antifraudes o el código de integridad; en un comité territorial de la DT o material enviado por correo electrónico, con el propósito de aumentar el auto control y la integridad de los funcionarios, contratistas y colaboradores de la DT. en caso de no poder implementar la actividad, se solicita a  CID a través de correo electrónico una capacitación de la política antifraude o Código de la integridad, como evidencia de esta actividad son actas de reunión o correos electrónicos.  </t>
  </si>
  <si>
    <t xml:space="preserve">Analizando los controles, se definió como tratamiento ajustar y aumentar la frecuencia de socilización al primer control.  </t>
  </si>
  <si>
    <t>Actualmente la frecuencia para el control 1 es una vez por vigencia socializar a los funcionarios, contratistas y colaboradores, la política antifraudes o el código de integridad; para la vigencia 2022 esto se realizara de forma semestral o 2 veces por vigencia.</t>
  </si>
  <si>
    <t>Profesional de Planeación Control y Seguimiento de la DT.</t>
  </si>
  <si>
    <t>El Director@ Territorial o al que se delegue, una vez por semestre, hace revisión de los usuarios autorizados para la utilización de las herramientas tecnológicas,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</si>
  <si>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El Director Territorial o al que se delegue, en caso de que se presente un hecho de corrupción, realiza acercamientos de forma presencial a los medios de comunicación (radio y televisión) locales para dar información relacionada con los hechos de corrupción,   en caso de no poderse hacer de forma presencial, se hará comunicado a la opinion pública informando el hecho, cual se  enviara por redes sociales y a medios escritos locales. dejando como evidencia Informe detallados y/o publicaciones digitales o escritas.</t>
  </si>
  <si>
    <t>Brindar servicios de asistencia técnica diferenciada en los procesos de planeación, ejecución y seguimiento de la implementación territorial de la política de víctimas, que incorpora los aspectos técnicos, financieros y administrativos reconociendo el enfoque diferencial
Asistir técnicamente en la implementación de la ruta de reparación colectiva a sujetos colectivos
Brindar asistencia técnica y acompañamiento para la formulación y envío de los Planes Operativos de Sistemas de Información – POSI
Asistencia Técnica para la Actualización en  Planes de Contingencia  y la formalización del apoyo subsidiario para inmediatez,  en los municipios de interés estratégico</t>
  </si>
  <si>
    <t>ante las entidades territoriales y sujetos colectivos priorizados por la DT, por no brindar asistencia técnica o no realizarla de forma efectiva</t>
  </si>
  <si>
    <t>debido a no contar con lineamientos claros por parte de los procesos de nivel nacional o la falta de recursos para efectuar una efectiva asistencia técnica</t>
  </si>
  <si>
    <t>Los profesionales de la Dirección Territorial o él que la Direccion Territorial designe, socializa de forma presencial  a entidades territoriales  y/o sujetos de reparación colectiva cuando se requiera, los documentos, metodologías, guías, instructivos o procedimientos según sea el caso, con el propósito de  mejorar los canales de comunicación, de realizar una implementación efectiva de las actividades en territorio para el cumplimiento de la política pública de víctimas en la jurisdicción de la DT, en caso de no poder darse la asistencia técnica de forma presencial se programará virtual o a través de correos electrónicos,  se deja como evidencias actas de reunión y/o informes, y/o grabaciones o  correos electrónicos.</t>
  </si>
  <si>
    <t>Los controles actuales evidencian efectividad y de acuerdo al % de probabilidad residual de materialización se analiza que no se requiere un plan de acción adicional.</t>
  </si>
  <si>
    <t xml:space="preserve">Los profesionales lideres de procesos de la DT o él que la Dirección Territorial designe, realizara una vez por vigencia a través de reuniones virtuales, la verificación con la Entidades Territoriales y/o los sujetos de reparación colectiva, la efectividad de las asistencias técnicas por parte de la Unidad para las Víctimas, con el propósito de mejorar la imagen reputacional de la Entidad, en caso de no poder realizar la reunión virtual, se enviara un correo electrónico, quedando como evidencia grabación de la reunión virtual y/o correo electrónico.  </t>
  </si>
  <si>
    <t>Dirección Territorial Valle</t>
  </si>
  <si>
    <t>Trabajar conjuntamente con las víctimas en el proceso de reparación integral para la reconstrucción y trasformación de sus proyectos de vida.
Vincular de manera activa a la sociedad civil y a la comunidad internacional en los procesos de reparación integral a las víctimas del conflicto.</t>
  </si>
  <si>
    <t xml:space="preserve">ante victimas del conflicto armado y entidades del orden nacional y territorial, por  no efectuar  la entrega de cartas de indemnización aptas a las victimas localizadas, </t>
  </si>
  <si>
    <t>debido a la falta de coordinación y articulación logistica con el ente territorial y nacional, aprobación de comisiones, situaciones de orden publico, ambientales  o pandemias</t>
  </si>
  <si>
    <t>Los profesionales de reparación individual de la Dirección Territorial Valle del Cauca socializarán anualmente a los entes territoriales o responsable de víctimas (secretarios o enlaces) de Cali, Buenaventura, Tuluá y Cartago, la estrategia que se realizará para la notificación de las cartas de indemnización a la población victima cuando se requiera, con el fin que puedan apoyar las jornadas con la consecución de los espacios físicos apropiados para ello. Dicha socialización debe incluir la necesidad de contar con un espacio físico apropiado y con las medidas de bioseguridad estipuladas por el gobierno nacional. En caso de que los entes territoriales no apoyen con los espacios físicos para las jornadas, se solicitará al operador logístico la consecución del espacio y en caso de que no se consiga el espacio óptimo para realizar la jornada, ésta se reprogramará. Como evidencia quedará correo electrónico u oficio</t>
  </si>
  <si>
    <t>Se define Plan de Acción adicional con el fin de fortalecer los controles existentes y evItar la materialización del riesgo.</t>
  </si>
  <si>
    <t>abril 2022
julio 2022
octubre 2022
diciembre 2022</t>
  </si>
  <si>
    <t>Reparación individual</t>
  </si>
  <si>
    <t>Los profesionales de reparación individual de la Dirección Territorial Valle del Cauca , mensualmente o cuando se requiera (recepcion de procesos) analiza y realiza la programación y solicitud de las comisiones para la solicitud de viaticos una vez se realice la programación con la directora territorial de las jornadas de entrega de cartas , con el fin de realizar la notificación y entrega de cartas de indemnización a las victimas del conflicto aptas y localizadas en los procesos remitidos por el NN en los municipios del departamento del Valle del Cauca. La solicitud de comision es para las personas que apoyan las jornadas y se debe incluir los gastos de viaje en caso de requerirse. En caso NN no apruebe los gastos de viaje se analizará con la Directora Territorial si se puede contar con la camioneta asignada para desplazarse al municipio requerido. En caso que no sea posible o que  la comision de viaje no sea aprobada, la jornada de entrega de cartas será reprogramada. Evidencia: Aplicativo Gestiona (Solicitud de comision), acta reuion programacion jornadas, listado de asistencia</t>
  </si>
  <si>
    <t>Los profesionales de reparación individual de la Dirección Territorial Valle del Cauca, cuando se cancele una jornada por factores ambientales, orden publico y/o pandemia, analiza el caso de las victimas aptas y que habian sido localizadas , con el fin de citarlas a la sede de la DT o al CRAV en la ciudad de Cali, para notificarle la entrega de  la carta de indemnización, en caso que no sea posible se reprogramará para la jornada de entrega de cartas próxima a realizar en los municipios de cali, Buenaventura, Tulua o cartago. Evidencia: Base excel interna de la DT de las victimas citadas y que fueron notificadas.</t>
  </si>
  <si>
    <t>Efectuar la entrega de cartas de indemnización aptas a las victimas localizadas
Realizar estrategias complementarias como jornadas de atención y/o ferias de servicios.</t>
  </si>
  <si>
    <t>Uso indebido de información de las victimas relacionada con tramites de la Unidad por parte funcionarios o contratistas  de la unidad o entes territoriales con el objetivo de obtener un beneficio particular o beneficiar a un tercero</t>
  </si>
  <si>
    <t>Los funcionarios responsables de Servicio al ciudadano, o gestión para la asistencia o de la DGI o de Reparación Individual, encargados de participar en espacios con entes territoriales y/o población víctima, socializan semestralmente, la estrategia antifraude (Ojo contra el fraude) que no le echen cuentos) realizadas por la Unidad con el fin que se conozca las rutas que se tienen para diferentes denuncias y reiterando que los trámites ante la unidad son gratuitos y no requieren de intermediarios. Estos espacios pueden ser en jornadas de asistencia y/o atención, comités de justicia transicional, espacios de asistencia técnica o espacios que se den con los entes territoriales y/o población víctima de manera presencial o virtual. En caso que no se pueda hacer, los orientadores o quien acompañe el espacio informarán a las víctimas en los puntos de atención o centros regionales. Evidencia. Acta de reunión y/o Presentación o informe, o correo electrónico.</t>
  </si>
  <si>
    <t>Socializar en lo posible en  todo espacio que se cuente con población victima y/o entes territoriales, que los tramites ante la unidad son totalmente gratuitos</t>
  </si>
  <si>
    <t>1/07/2022
31/12/2022</t>
  </si>
  <si>
    <t>Directora Territorial</t>
  </si>
  <si>
    <t>Los funcionarios y/o Director Territorial del Valle del Cauca cuando se tenga información o sospechas que un funcionario de la Unidad para las victimas está obteniendo un beneficio particular o está beneficiando un tercero con la información de las victimas, presentará la denuncia o queja ante el  grupo control interno disciplinario y/o grupo de  indagación  y protección  contra  fraudes  de  la  Oficina  Asesora  Jurídica de la entidad, con el fin que sea indagado o investigado y que de esa manera sea interpuesta la denuncia ante la autoridad correspondiente,  en caso que no sea un funcionario de la unidad para las victimas, se realizará la respectiva denuncia ante la Oficina Asesora Juridica y/o la autoridad compentente para que sea investigado. Evidencia: Correo electronico o memorando con orfeo</t>
  </si>
  <si>
    <t>La Directora Territorial o la profesional de comunicaciones de la Dirección Territorial Valle del Cauca de manera semestral o cuando sea posible, socializa en medios de comunicación externos y propios (redes sociales, página web, suma, súmate, 60 segundos, entre otros), estrategias antifraudes realizadas por la Unidad con el fin de que se conozca rutas que se tienen para diferentes denuncias (estrategia, que no le echen cuentos) .La socialización puede ser la presentación de la estrategia en medios radiales, escritos, televisivos o por redes sociales. Si el medio concede el espacio de manera presencial, se programa visita con la Directora Territorial quien informa sobre rutas de denuncias y da claridad de las líneas por las que se puede interponer quejas respectivas. En caso de que los medios no concedan los espacios, se buscarán otros medios no presenciales bien sean externos o internos. Queda registro escrito o fotográfico, o de audio o de redes sociales de dichas actividades.</t>
  </si>
  <si>
    <t>Definir con las entidades territoriales la implementación de la Ley 1448/11, sus Decretos reglamentarios y los Decretos Ley.
Vincular de manera activa a la sociedad civil y a la comunidad internacional en los procesos de reparación integral a las víctimas del conflicto.
Fortalecer la cultura de confianza, colaboración e innovación para garantizar una atención digna, respetuosa y diferencial.</t>
  </si>
  <si>
    <t xml:space="preserve">
Brindar asistencia técnica y acompañamiento para la formulación y envío de los Planes Operativos de Sistemas de Información – POSI
Asistencia Técnica para la Actualización en  Planes de Contingencia  y la formalización del apoyo subsidiario para inmediatez,  en los municipios de interés estratégico
Asistir técnicamente a las entidades territoriales en la implementación de los Decretos Ley
Acompañar técnicamente a las entidades territoriales para la validación del concepto de seguridad</t>
  </si>
  <si>
    <t xml:space="preserve">ante los entes territoriales y/o  victimas del conflicto, por incumplimiento y/o efectividad  en el acompañamiento </t>
  </si>
  <si>
    <t>debido a falta de recursos para viaticos, materiales e insumos, lineamientos, competencia del personal, multiplicidad de convocatorias,cruces de agendas y temas de orden publico, ambientales o pandemias</t>
  </si>
  <si>
    <t>Los profesionales de la DGI y/o SPAE y/o RNI y/o Valoración y registro, y/o Reparacion integral, mensualmente o cuando sea requerido, analizan las solicitudes de los entes territoriales, con el fin de programar la asistencia técnica presencial y asi hacer la solicitud de viaticos y desplazamiento a traves del aplicativo gestiona. En caso que la comision o gastos de viaje sean rechazados,  se analizará con la Directora Territorial si se puede contar con la camioneta asignada para desplazarse al municipio requerido. En caso que no se pueda realizar la asistencia técnica de manera presencial, se programará la misma pero de manera virtual previa conertación con el ente territorial. Evidencia: Correo electrónico y/o, solicitud comision aplicativo gestiona, y/o teams, y/o informe o acta y listado de asistencia</t>
  </si>
  <si>
    <t>No se define plan de accion adicional dado el nivel de severidad residual del riesgo y % de probailidad de su materialización</t>
  </si>
  <si>
    <t>Los profesionales de la DGI y/o, SPAE y/o, RNI y/o, Valoración y registro y/o, reparación integral, anualmente cuentan con inducción o reinducción (presencial o virtual) del proceso bien sea porque fue convocado por el proceso del NN o porque fue solicitado por la DT, con el fin que cuente con los insumos, lineamientos y materiales para brindar la asistencia técnica a los municipios o las victimas del conflicto. En caso que NN no convoque este tipo de espacios, éstos deberán ser solicitados por parte de los profesionales o la Dirección Territorial. Evidencia: Correo electronico o citación o memorias o informes o actas de reunion y listado de asistencia</t>
  </si>
  <si>
    <t>Los profesionales de la DGI y/o, SPAE y/o, RNI y/o, Valoración y registro y/o, reparación integral, cuando se cancelen asistencias técnicas por temas de orden público o pandemia presencial o virtual, se reprograma nuevamente, con el fin de garantizar y cumplir con la asistencia técnica. En caso que no se pueda de manera presencial, se programará de manera virtual. Evidencia: Correo electronico o presentación o informe o acta de reunion y listado de asistencia.</t>
  </si>
  <si>
    <t>El proceso presentan evidencia de la aplicación del control y plan de respuesta.</t>
  </si>
  <si>
    <t>Los profesionales del Grupo de Gestión Contractual, reportan al enlace de SIG del GGC, la materialización del riesgo con evidencias, se reporta a la Secretaria General y se generan las alertas pertinentes al interior de la UARIV.</t>
  </si>
  <si>
    <t>Fecha Actualización de los Registros: Mayo 12 de 2022</t>
  </si>
  <si>
    <t>por sanciones disciplinarias del ministerio publico y/o ante partes interesadas en los procesos de contratación,</t>
  </si>
  <si>
    <t xml:space="preserve">debido al incumplimiento de los requisitos mínimos en la estructuración de los documentos precontractuales por falta de conocimiento de los profesionales  que intervienen </t>
  </si>
  <si>
    <t>debido a una equivocada identificación de la modalidad contractual al definirla, en la adquisición de bienes y/o servicios.</t>
  </si>
  <si>
    <t>por falta de acompañamiento y asistencia técnica al proceso de liquidación de contratos y/o convenios,</t>
  </si>
  <si>
    <t>debido a posibilidad de perdida de competencias e incumplimiento de los términos legales.</t>
  </si>
  <si>
    <t xml:space="preserve">El profesional del Grupo de Gestión Contractual designado realiza acompañamiento a las áreas con el objetivo de dar trámite al proceso contractual, en la elaboración de Estudios Previos cada vez que se gestiona un contrato, donde se revisa que los Estudios previos cumplan con los criterios normativos, si no cumplen se dará orientación y sugerencias de cambio. La evidencia son los correos electrónicos con las sugerencias dadas en cada revisión. </t>
  </si>
  <si>
    <t>Implementar y hacer seguimiento a las medidas de Prevención, Protección, Asistencia y Atención para Comunidades Negras protocolizadas en los Planes Específicos, con énfasis en el cumplimiento de las que correspondan a la Unidad para las Víctimas y sus diferentes Direcciones Misionales.</t>
  </si>
  <si>
    <t>por la no implementación de las medidas concertadas en la formulación del plan específico por parte de la UARIV</t>
  </si>
  <si>
    <t>debido a la falta de disposición, carencia de  recursos humanos, tecnológicos y economicos de la Entidad Territorial, necesarios para coadyuvar en la formulación de los proyectos que responden a las medidas concertadas en la formulación del plan especifico.</t>
  </si>
  <si>
    <t>El(la) profesional territorial de la Dirección de Asuntos Étnicos de la dirección territorial, en cada anualidad identifica las medidas del plan específico en las que tiene responsabilidad la UARIV, en la matriz de identificación de medidas de acuerdo con la guía de bienes y servicios y en la siguente clasificación:
- Infraestructura Social y Comunitaria 
- Proyectos de Dotación
- Fortalecimiento Comunitario
- Proyectos Agropecuarios
Si el profesional territorial no puede realizar la identificación de medidas, será el profesional Nacional DAE quien lo realice.
Las medidas quedan establecidas en el anexo seguimiento medidas planes específicos a cargo de la UARIV.</t>
  </si>
  <si>
    <t>De acuerdo a la efectividad de los controles existentes y el % de probabilidad de materialización es de solo 8.6 % no se establece plan de acción adicional, sin embargo, se establecen controles que reducen tanto la probabilidad como el impacto del riesgo y se da un tratamiento para la reducción de su materialización.</t>
  </si>
  <si>
    <t xml:space="preserve">El equipo de proyectos de la DGI / UARIV al inicio de cada vigencia realiza socialización y asistencia técnica a la Entidad Territorial de los proyectos definidos para implementar, de acuerdo con las medidas protocolizadas en el plan específico a cargo de la UARIV, Esto queda registrado en un acta y en correos donde se remite los formatos requisitos del proyecto. En caso de no contar con la participación de la entidad territorial, la Unidad a través de aliados estratégicos para implementará la medida </t>
  </si>
  <si>
    <t>La entidad territorial, cada año dispone del profesional requerido para la formulación del proyecto a través del cual se implementará la medida del plan específico. Este profesional diligencia y remite los documentos y formatos requeridos para la viabilidad del proyecto. Esto se evidencia mediante la remisión de los formatos debidamente firmados. Si los documentos requisito del proyecto no son realizados por la entidad territorial, los profesionales de la UARIV los realizarán.</t>
  </si>
  <si>
    <t>por imposibilidad de Entregar los bienes y servicios para la implementación y seguimiento a las medidas del Plan Específico</t>
  </si>
  <si>
    <t>debido a la persistencia del conflicto armado en los territorios focalizados del Auto 005/2009; Condiciones climatológicas y geográficas complejas para el acceso a los territorios</t>
  </si>
  <si>
    <t>Posibilidad de pérdida económica y reputacional  por imposibilidad de entregar los bienes y servicios para la implementación y seguimiento a las medidas del Plan Específico debido a la persistencia del conflicto armado en los territorios focalizados del Auto 005/2009; Condiciones climatológicas y geográficas complejas para el acceso a los territorios</t>
  </si>
  <si>
    <t>El(la) profesional territorial y/o Nacional de Asuntos Étnicos de la dirección territorial, cada vez que coordine y programe la entrega de bienes y servicios, confirma las horas y fechas con la comunidad y debe diligenciar el plan de seguimiento establecido por el Centro de Operaciones y Monitoreo de Riesgos (COMR), para el monitoreo y seguimiento durante el desarrollo de la actividad, como evidencias se registran los correos electrónicos con el COMR. 
En caso de que no existan las garantías mínimas de seguridad de acuerdo con los sistemas de registro, se abstiene de ingresar a la zona y se reprograma el evento.</t>
  </si>
  <si>
    <t xml:space="preserve">De acuerdo a la efectividad de los controles existentes y el % de probabilidad materialización de solo 24% no se establece plan de acción adicional. </t>
  </si>
  <si>
    <t>(Todas)</t>
  </si>
  <si>
    <t>Cuenta de Nivel de Severidad Riesgo Inherente</t>
  </si>
  <si>
    <t>ACTIVIDADES</t>
  </si>
  <si>
    <t>Seguimiento al Mapa de Riesgos de Corrupción Segundo Cuatrimestre de 2022</t>
  </si>
  <si>
    <t>Cuenta de Nivel de Severidad Riesgo Residual</t>
  </si>
  <si>
    <t>No tiene riesgos de corrupción asuciado al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</si>
</sst>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0.0"/>
    <numFmt numFmtId="166" formatCode="[$-F800]dddd\,\ mmmm\ dd\,\ yyyy"/>
    <numFmt numFmtId="167" formatCode="_-* #,##0_-;\-* #,##0_-;_-* &quot;-&quot;??_-;_-@_-"/>
    <numFmt numFmtId="168" formatCode="[$-240A]General"/>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entury Gothic"/>
      <family val="2"/>
    </font>
    <font>
      <b/>
      <sz val="10"/>
      <color theme="1"/>
      <name val="Century Gothic"/>
      <family val="2"/>
    </font>
    <font>
      <sz val="10"/>
      <color theme="1"/>
      <name val="Century Gothic"/>
      <family val="2"/>
    </font>
    <font>
      <sz val="8"/>
      <color theme="1"/>
      <name val="Century Gothic"/>
      <family val="2"/>
    </font>
    <font>
      <u/>
      <sz val="11"/>
      <color theme="10"/>
      <name val="Calibri"/>
      <family val="2"/>
      <scheme val="minor"/>
    </font>
    <font>
      <b/>
      <sz val="20"/>
      <color theme="0"/>
      <name val="Calibri"/>
      <family val="2"/>
      <scheme val="minor"/>
    </font>
    <font>
      <sz val="12"/>
      <color theme="1"/>
      <name val="Calibri"/>
      <family val="2"/>
      <scheme val="minor"/>
    </font>
    <font>
      <b/>
      <sz val="20"/>
      <color theme="1"/>
      <name val="Calibri"/>
      <family val="2"/>
      <scheme val="minor"/>
    </font>
    <font>
      <u/>
      <sz val="11"/>
      <color rgb="FF0070C0"/>
      <name val="Calibri"/>
      <family val="2"/>
      <scheme val="minor"/>
    </font>
    <font>
      <sz val="11"/>
      <color theme="1"/>
      <name val="Calibri"/>
      <family val="2"/>
    </font>
    <font>
      <b/>
      <sz val="11"/>
      <color rgb="FF000000"/>
      <name val="Calibri"/>
      <family val="2"/>
    </font>
    <font>
      <sz val="12"/>
      <color rgb="FF000000"/>
      <name val="Calibri"/>
      <family val="2"/>
    </font>
    <font>
      <sz val="11"/>
      <name val="Calibri"/>
      <family val="2"/>
    </font>
    <font>
      <b/>
      <sz val="11"/>
      <color theme="1"/>
      <name val="Calibri"/>
      <family val="2"/>
    </font>
    <font>
      <sz val="10"/>
      <name val="Calibri"/>
      <family val="2"/>
    </font>
    <font>
      <sz val="10"/>
      <color rgb="FF000000"/>
      <name val="Calibri"/>
      <family val="2"/>
    </font>
    <font>
      <sz val="10"/>
      <color rgb="FFFF0000"/>
      <name val="Calibri"/>
      <family val="2"/>
    </font>
    <font>
      <b/>
      <sz val="10"/>
      <name val="Calibri"/>
      <family val="2"/>
    </font>
    <font>
      <sz val="11"/>
      <color rgb="FF000000"/>
      <name val="Calibri"/>
      <family val="2"/>
    </font>
    <font>
      <sz val="11"/>
      <color rgb="FFFF0000"/>
      <name val="Calibri"/>
      <family val="2"/>
    </font>
    <font>
      <sz val="12"/>
      <name val="Calibri"/>
      <family val="2"/>
    </font>
    <font>
      <sz val="14"/>
      <name val="Calibri"/>
      <family val="2"/>
    </font>
    <font>
      <b/>
      <sz val="11"/>
      <name val="Calibri"/>
      <family val="2"/>
    </font>
    <font>
      <sz val="11"/>
      <color rgb="FF000000"/>
      <name val="Calibri"/>
      <family val="2"/>
      <scheme val="minor"/>
    </font>
    <font>
      <sz val="9"/>
      <color rgb="FF000000"/>
      <name val="Verdana"/>
      <family val="2"/>
    </font>
    <font>
      <sz val="11"/>
      <name val="Calibri"/>
      <family val="2"/>
      <scheme val="minor"/>
    </font>
    <font>
      <sz val="11"/>
      <color rgb="FF000000"/>
      <name val="Verdana"/>
      <family val="2"/>
    </font>
    <font>
      <sz val="9"/>
      <name val="Verdana"/>
      <family val="2"/>
    </font>
    <font>
      <b/>
      <sz val="11"/>
      <color rgb="FF000000"/>
      <name val="Calibri"/>
      <family val="2"/>
      <scheme val="minor"/>
    </font>
    <font>
      <sz val="9"/>
      <color rgb="FF000000"/>
      <name val="Calibri"/>
      <family val="2"/>
      <scheme val="minor"/>
    </font>
    <font>
      <sz val="14"/>
      <color rgb="FF000000"/>
      <name val="Calibri"/>
      <family val="2"/>
    </font>
    <font>
      <b/>
      <i/>
      <sz val="11"/>
      <color rgb="FF000000"/>
      <name val="Calibri"/>
      <family val="2"/>
    </font>
    <font>
      <sz val="11"/>
      <color rgb="FFFFFF00"/>
      <name val="Calibri"/>
      <family val="2"/>
    </font>
    <font>
      <vertAlign val="superscript"/>
      <sz val="11"/>
      <color rgb="FF000000"/>
      <name val="Calibri"/>
      <family val="2"/>
    </font>
    <font>
      <b/>
      <u/>
      <sz val="11"/>
      <color rgb="FF000000"/>
      <name val="Calibri"/>
      <family val="2"/>
    </font>
    <font>
      <u/>
      <sz val="11"/>
      <color rgb="FF000000"/>
      <name val="Calibri"/>
      <family val="2"/>
    </font>
    <font>
      <sz val="11"/>
      <color rgb="FFBF8F00"/>
      <name val="Calibri"/>
      <family val="2"/>
    </font>
    <font>
      <sz val="11"/>
      <color rgb="FF0070C0"/>
      <name val="Calibri"/>
      <family val="2"/>
    </font>
    <font>
      <sz val="11"/>
      <color rgb="FF00B050"/>
      <name val="Calibri"/>
      <family val="2"/>
    </font>
    <font>
      <i/>
      <sz val="9"/>
      <color indexed="81"/>
      <name val="Tahoma"/>
      <family val="2"/>
    </font>
    <font>
      <sz val="9"/>
      <color indexed="81"/>
      <name val="Tahoma"/>
      <family val="2"/>
    </font>
    <font>
      <b/>
      <sz val="9"/>
      <color indexed="81"/>
      <name val="Tahoma"/>
      <family val="2"/>
    </font>
    <font>
      <b/>
      <sz val="9"/>
      <color rgb="FF000000"/>
      <name val="Tahoma"/>
      <family val="2"/>
    </font>
    <font>
      <sz val="9"/>
      <color rgb="FF000000"/>
      <name val="Tahoma"/>
      <family val="2"/>
    </font>
    <font>
      <b/>
      <sz val="8"/>
      <color theme="1"/>
      <name val="Century Gothic"/>
      <family val="2"/>
    </font>
    <font>
      <sz val="9"/>
      <color theme="1"/>
      <name val="Century Gothic"/>
      <family val="2"/>
    </font>
    <font>
      <b/>
      <sz val="14"/>
      <color theme="1"/>
      <name val="Century Gothic"/>
      <family val="2"/>
    </font>
  </fonts>
  <fills count="20">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theme="8"/>
        <bgColor indexed="64"/>
      </patternFill>
    </fill>
    <fill>
      <patternFill patternType="solid">
        <fgColor rgb="FFFFFFFF"/>
        <bgColor rgb="FF000000"/>
      </patternFill>
    </fill>
    <fill>
      <patternFill patternType="solid">
        <fgColor rgb="FF0070C0"/>
        <bgColor rgb="FF000000"/>
      </patternFill>
    </fill>
    <fill>
      <patternFill patternType="solid">
        <fgColor rgb="FFFFFF00"/>
        <bgColor rgb="FF000000"/>
      </patternFill>
    </fill>
    <fill>
      <patternFill patternType="solid">
        <fgColor rgb="FFEDEDED"/>
        <bgColor rgb="FF000000"/>
      </patternFill>
    </fill>
    <fill>
      <patternFill patternType="solid">
        <fgColor rgb="FFFF0000"/>
        <bgColor rgb="FF000000"/>
      </patternFill>
    </fill>
    <fill>
      <patternFill patternType="solid">
        <fgColor rgb="FF92D050"/>
        <bgColor rgb="FF000000"/>
      </patternFill>
    </fill>
    <fill>
      <patternFill patternType="solid">
        <fgColor rgb="FFFF000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168" fontId="21" fillId="0" borderId="0" applyBorder="0" applyProtection="0"/>
  </cellStyleXfs>
  <cellXfs count="615">
    <xf numFmtId="0" fontId="0" fillId="0" borderId="0" xfId="0"/>
    <xf numFmtId="0" fontId="0" fillId="2" borderId="0" xfId="0" applyFill="1"/>
    <xf numFmtId="0" fontId="0" fillId="3" borderId="0" xfId="0" applyFill="1"/>
    <xf numFmtId="0" fontId="0" fillId="2" borderId="0" xfId="0" applyFill="1" applyAlignment="1">
      <alignment horizontal="justify" vertical="center"/>
    </xf>
    <xf numFmtId="0" fontId="0" fillId="3" borderId="0" xfId="0" applyFill="1" applyAlignment="1">
      <alignment horizontal="justify" vertical="center"/>
    </xf>
    <xf numFmtId="0" fontId="0" fillId="7" borderId="0" xfId="0" applyFill="1"/>
    <xf numFmtId="0" fontId="10" fillId="12" borderId="20" xfId="0" applyFont="1" applyFill="1" applyBorder="1" applyAlignment="1">
      <alignment horizontal="justify"/>
    </xf>
    <xf numFmtId="0" fontId="10" fillId="12" borderId="0" xfId="0" applyFont="1" applyFill="1" applyAlignment="1">
      <alignment horizontal="justify"/>
    </xf>
    <xf numFmtId="0" fontId="10" fillId="12" borderId="0" xfId="0" applyFont="1" applyFill="1" applyAlignment="1">
      <alignment horizontal="center"/>
    </xf>
    <xf numFmtId="0" fontId="10" fillId="12" borderId="21" xfId="0" applyFont="1" applyFill="1" applyBorder="1" applyAlignment="1">
      <alignment horizontal="center"/>
    </xf>
    <xf numFmtId="0" fontId="10" fillId="12" borderId="23" xfId="0" applyFont="1" applyFill="1" applyBorder="1" applyAlignment="1">
      <alignment horizontal="justify"/>
    </xf>
    <xf numFmtId="0" fontId="10" fillId="12" borderId="24" xfId="0" applyFont="1" applyFill="1" applyBorder="1" applyAlignment="1">
      <alignment horizontal="justify"/>
    </xf>
    <xf numFmtId="0" fontId="10" fillId="12" borderId="24" xfId="0" applyFont="1" applyFill="1" applyBorder="1" applyAlignment="1">
      <alignment horizontal="center"/>
    </xf>
    <xf numFmtId="0" fontId="10" fillId="12" borderId="25" xfId="0" applyFont="1" applyFill="1" applyBorder="1" applyAlignment="1">
      <alignment horizontal="center"/>
    </xf>
    <xf numFmtId="0" fontId="0" fillId="7" borderId="0" xfId="0" applyFill="1" applyAlignment="1">
      <alignment horizontal="justify"/>
    </xf>
    <xf numFmtId="0" fontId="0" fillId="7" borderId="24" xfId="0" applyFill="1" applyBorder="1" applyAlignment="1">
      <alignment horizontal="justify"/>
    </xf>
    <xf numFmtId="0" fontId="0" fillId="7" borderId="0" xfId="0" applyFill="1" applyAlignment="1">
      <alignment horizontal="center"/>
    </xf>
    <xf numFmtId="0" fontId="2" fillId="3" borderId="19" xfId="0" applyFont="1" applyFill="1" applyBorder="1" applyAlignment="1">
      <alignment vertical="center"/>
    </xf>
    <xf numFmtId="0" fontId="2" fillId="3" borderId="26" xfId="0" applyFont="1" applyFill="1" applyBorder="1" applyAlignment="1">
      <alignment horizontal="center" vertical="center" wrapText="1"/>
    </xf>
    <xf numFmtId="0" fontId="2" fillId="3" borderId="26" xfId="0" applyFont="1" applyFill="1" applyBorder="1" applyAlignment="1">
      <alignment horizontal="center" vertical="center"/>
    </xf>
    <xf numFmtId="0" fontId="2" fillId="3" borderId="26" xfId="0" applyFont="1" applyFill="1" applyBorder="1" applyAlignment="1">
      <alignment horizontal="justify" vertical="center"/>
    </xf>
    <xf numFmtId="0" fontId="7" fillId="3" borderId="26" xfId="3" applyFill="1" applyBorder="1" applyAlignment="1">
      <alignment horizontal="center" vertical="center"/>
    </xf>
    <xf numFmtId="0" fontId="7" fillId="3" borderId="26" xfId="3" applyFill="1" applyBorder="1" applyAlignment="1">
      <alignment horizontal="center" vertical="center" wrapText="1"/>
    </xf>
    <xf numFmtId="0" fontId="2" fillId="3" borderId="26" xfId="3" applyFont="1" applyFill="1" applyBorder="1" applyAlignment="1">
      <alignment horizontal="center" vertical="center" wrapText="1"/>
    </xf>
    <xf numFmtId="0" fontId="1" fillId="3" borderId="26" xfId="3" applyFont="1" applyFill="1" applyBorder="1" applyAlignment="1">
      <alignment horizontal="center" vertical="center" wrapText="1"/>
    </xf>
    <xf numFmtId="0" fontId="0" fillId="3" borderId="26" xfId="3" applyFont="1" applyFill="1" applyBorder="1" applyAlignment="1">
      <alignment horizontal="center" vertical="center" wrapText="1"/>
    </xf>
    <xf numFmtId="0" fontId="11" fillId="3" borderId="26" xfId="3"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0" fillId="7" borderId="26" xfId="0" applyFill="1" applyBorder="1" applyAlignment="1" applyProtection="1">
      <alignment horizontal="justify" vertical="center" wrapText="1"/>
      <protection locked="0"/>
    </xf>
    <xf numFmtId="0" fontId="0" fillId="7" borderId="19" xfId="0" applyFill="1" applyBorder="1" applyAlignment="1">
      <alignment horizontal="center" vertical="center" wrapText="1"/>
    </xf>
    <xf numFmtId="0" fontId="0" fillId="7" borderId="19" xfId="0" applyFill="1" applyBorder="1" applyAlignment="1" applyProtection="1">
      <alignment horizontal="center" vertical="center" wrapText="1"/>
      <protection locked="0"/>
    </xf>
    <xf numFmtId="0" fontId="0" fillId="7" borderId="0" xfId="0" applyFill="1" applyAlignment="1">
      <alignment vertical="center" wrapText="1"/>
    </xf>
    <xf numFmtId="0" fontId="0" fillId="7" borderId="19" xfId="0" applyFill="1" applyBorder="1" applyAlignment="1" applyProtection="1">
      <alignment horizontal="justify" vertical="center" wrapText="1"/>
      <protection locked="0"/>
    </xf>
    <xf numFmtId="0" fontId="12" fillId="13" borderId="19" xfId="0" applyFont="1" applyFill="1" applyBorder="1" applyAlignment="1" applyProtection="1">
      <alignment horizontal="justify" vertical="center" wrapText="1"/>
      <protection locked="0"/>
    </xf>
    <xf numFmtId="0" fontId="12" fillId="13" borderId="19" xfId="0" applyFont="1" applyFill="1" applyBorder="1" applyAlignment="1">
      <alignment horizontal="center" vertical="center" wrapText="1"/>
    </xf>
    <xf numFmtId="0" fontId="12" fillId="13" borderId="19" xfId="0" applyFont="1" applyFill="1" applyBorder="1" applyAlignment="1" applyProtection="1">
      <alignment horizontal="center" vertical="center" wrapText="1"/>
      <protection locked="0"/>
    </xf>
    <xf numFmtId="0" fontId="12" fillId="13" borderId="27" xfId="0" applyFont="1" applyFill="1" applyBorder="1" applyAlignment="1" applyProtection="1">
      <alignment horizontal="justify" vertical="center" wrapText="1"/>
      <protection locked="0"/>
    </xf>
    <xf numFmtId="0" fontId="0" fillId="7" borderId="19" xfId="0" applyFill="1" applyBorder="1"/>
    <xf numFmtId="17" fontId="0" fillId="7" borderId="19" xfId="0" applyNumberFormat="1" applyFill="1" applyBorder="1"/>
    <xf numFmtId="0" fontId="15" fillId="0" borderId="19" xfId="0" applyFont="1" applyBorder="1" applyAlignment="1" applyProtection="1">
      <alignment horizontal="justify" vertical="center" wrapText="1"/>
      <protection locked="0"/>
    </xf>
    <xf numFmtId="0" fontId="12" fillId="13" borderId="18" xfId="0" applyFont="1" applyFill="1" applyBorder="1" applyAlignment="1">
      <alignment horizontal="center" vertical="center" wrapText="1"/>
    </xf>
    <xf numFmtId="0" fontId="15" fillId="0" borderId="19" xfId="0" applyFont="1" applyBorder="1" applyAlignment="1" applyProtection="1">
      <alignment horizontal="justify" vertical="top" wrapText="1"/>
      <protection locked="0"/>
    </xf>
    <xf numFmtId="0" fontId="12" fillId="13" borderId="19" xfId="0" applyFont="1" applyFill="1" applyBorder="1" applyAlignment="1" applyProtection="1">
      <alignment horizontal="justify" vertical="top" wrapText="1"/>
      <protection locked="0"/>
    </xf>
    <xf numFmtId="0" fontId="15" fillId="13" borderId="19" xfId="0" applyFont="1" applyFill="1" applyBorder="1" applyAlignment="1" applyProtection="1">
      <alignment horizontal="justify" vertical="center" wrapText="1"/>
      <protection locked="0"/>
    </xf>
    <xf numFmtId="0" fontId="12" fillId="13" borderId="18" xfId="0" applyFont="1" applyFill="1" applyBorder="1" applyAlignment="1" applyProtection="1">
      <alignment horizontal="center" vertical="center" wrapText="1"/>
      <protection locked="0"/>
    </xf>
    <xf numFmtId="0" fontId="0" fillId="7" borderId="0" xfId="0" applyFill="1" applyAlignment="1">
      <alignment vertical="center"/>
    </xf>
    <xf numFmtId="0" fontId="17" fillId="0" borderId="19" xfId="0" applyFont="1" applyBorder="1" applyAlignment="1" applyProtection="1">
      <alignment horizontal="justify" vertical="center" wrapText="1"/>
      <protection locked="0"/>
    </xf>
    <xf numFmtId="0" fontId="18" fillId="13" borderId="19" xfId="0" applyFont="1" applyFill="1" applyBorder="1" applyAlignment="1" applyProtection="1">
      <alignment horizontal="justify" vertical="center" wrapText="1"/>
      <protection locked="0"/>
    </xf>
    <xf numFmtId="0" fontId="18" fillId="13" borderId="19" xfId="0" applyFont="1" applyFill="1" applyBorder="1" applyAlignment="1" applyProtection="1">
      <alignment horizontal="justify" vertical="top" wrapText="1"/>
      <protection locked="0"/>
    </xf>
    <xf numFmtId="0" fontId="0" fillId="7" borderId="23" xfId="0" applyFill="1" applyBorder="1"/>
    <xf numFmtId="0" fontId="12" fillId="13" borderId="19" xfId="0" applyFont="1" applyFill="1" applyBorder="1" applyAlignment="1">
      <alignment horizontal="justify" vertical="center" wrapText="1"/>
    </xf>
    <xf numFmtId="14" fontId="12" fillId="13" borderId="19" xfId="0" applyNumberFormat="1" applyFont="1" applyFill="1" applyBorder="1" applyAlignment="1">
      <alignment horizontal="center" vertical="center" wrapText="1"/>
    </xf>
    <xf numFmtId="14" fontId="12" fillId="13" borderId="19" xfId="0" applyNumberFormat="1" applyFont="1" applyFill="1" applyBorder="1" applyAlignment="1">
      <alignment horizontal="center" vertical="center"/>
    </xf>
    <xf numFmtId="0" fontId="12" fillId="13" borderId="19" xfId="0" quotePrefix="1" applyFont="1" applyFill="1" applyBorder="1" applyAlignment="1">
      <alignment horizontal="justify" vertical="center" wrapText="1"/>
    </xf>
    <xf numFmtId="0" fontId="12" fillId="13" borderId="26" xfId="0" applyFont="1" applyFill="1" applyBorder="1" applyAlignment="1" applyProtection="1">
      <alignment horizontal="justify" vertical="center" wrapText="1"/>
      <protection locked="0"/>
    </xf>
    <xf numFmtId="14" fontId="12" fillId="13" borderId="26" xfId="0" applyNumberFormat="1" applyFont="1" applyFill="1" applyBorder="1" applyAlignment="1">
      <alignment horizontal="center" vertical="center"/>
    </xf>
    <xf numFmtId="0" fontId="12" fillId="13" borderId="26" xfId="0" applyFont="1" applyFill="1" applyBorder="1" applyAlignment="1">
      <alignment horizontal="center" vertical="center" wrapText="1"/>
    </xf>
    <xf numFmtId="0" fontId="12" fillId="13" borderId="19" xfId="0" quotePrefix="1" applyFont="1" applyFill="1" applyBorder="1" applyAlignment="1" applyProtection="1">
      <alignment horizontal="justify" vertical="center" wrapText="1"/>
      <protection locked="0"/>
    </xf>
    <xf numFmtId="0" fontId="12" fillId="13" borderId="19" xfId="0" applyFont="1" applyFill="1" applyBorder="1" applyAlignment="1" applyProtection="1">
      <alignment horizontal="left" vertical="center" wrapText="1"/>
      <protection locked="0"/>
    </xf>
    <xf numFmtId="0" fontId="21" fillId="13" borderId="19" xfId="0" quotePrefix="1" applyFont="1" applyFill="1" applyBorder="1" applyAlignment="1" applyProtection="1">
      <alignment horizontal="justify" vertical="center" wrapText="1"/>
      <protection locked="0"/>
    </xf>
    <xf numFmtId="0" fontId="21" fillId="13" borderId="19" xfId="0" applyFont="1" applyFill="1" applyBorder="1" applyAlignment="1">
      <alignment horizontal="center" vertical="center" wrapText="1"/>
    </xf>
    <xf numFmtId="0" fontId="21" fillId="13" borderId="19" xfId="0" applyFont="1" applyFill="1" applyBorder="1" applyAlignment="1" applyProtection="1">
      <alignment horizontal="center" vertical="center" wrapText="1"/>
      <protection locked="0"/>
    </xf>
    <xf numFmtId="0" fontId="21" fillId="13" borderId="26" xfId="0" applyFont="1" applyFill="1" applyBorder="1" applyAlignment="1">
      <alignment vertical="center" wrapText="1"/>
    </xf>
    <xf numFmtId="0" fontId="12" fillId="13" borderId="28" xfId="0" applyFont="1" applyFill="1" applyBorder="1" applyAlignment="1" applyProtection="1">
      <alignment horizontal="justify" vertical="center" wrapText="1"/>
      <protection locked="0"/>
    </xf>
    <xf numFmtId="0" fontId="12" fillId="13" borderId="27" xfId="0" applyFont="1" applyFill="1" applyBorder="1" applyAlignment="1">
      <alignment horizontal="center" vertical="center" wrapText="1"/>
    </xf>
    <xf numFmtId="0" fontId="12" fillId="13" borderId="27" xfId="0" applyFont="1" applyFill="1" applyBorder="1" applyAlignment="1" applyProtection="1">
      <alignment horizontal="center" vertical="center" wrapText="1"/>
      <protection locked="0"/>
    </xf>
    <xf numFmtId="0" fontId="21" fillId="13" borderId="19" xfId="0" applyFont="1" applyFill="1" applyBorder="1" applyAlignment="1">
      <alignment horizontal="justify" vertical="center" wrapText="1"/>
    </xf>
    <xf numFmtId="0" fontId="12" fillId="13" borderId="19" xfId="0" applyFont="1" applyFill="1" applyBorder="1"/>
    <xf numFmtId="1" fontId="12" fillId="13" borderId="19" xfId="0" applyNumberFormat="1" applyFont="1" applyFill="1" applyBorder="1" applyAlignment="1">
      <alignment horizontal="center" vertical="center" wrapText="1"/>
    </xf>
    <xf numFmtId="0" fontId="21" fillId="13" borderId="28" xfId="0" applyFont="1" applyFill="1" applyBorder="1" applyAlignment="1">
      <alignment horizontal="justify" vertical="center" wrapText="1"/>
    </xf>
    <xf numFmtId="0" fontId="21" fillId="13" borderId="26" xfId="0" applyFont="1" applyFill="1" applyBorder="1" applyAlignment="1">
      <alignment horizontal="justify" vertical="center" wrapText="1"/>
    </xf>
    <xf numFmtId="0" fontId="12" fillId="0" borderId="26" xfId="0" applyFont="1" applyBorder="1" applyAlignment="1" applyProtection="1">
      <alignment horizontal="justify" vertical="center" wrapText="1"/>
      <protection locked="0"/>
    </xf>
    <xf numFmtId="0" fontId="12" fillId="0" borderId="28" xfId="0" applyFont="1" applyBorder="1" applyAlignment="1" applyProtection="1">
      <alignment horizontal="justify" vertical="center" wrapText="1"/>
      <protection locked="0"/>
    </xf>
    <xf numFmtId="0" fontId="12" fillId="0" borderId="19" xfId="0" applyFont="1" applyBorder="1" applyAlignment="1" applyProtection="1">
      <alignment horizontal="justify" vertical="center" wrapText="1"/>
      <protection locked="0"/>
    </xf>
    <xf numFmtId="0" fontId="12" fillId="0" borderId="27" xfId="0" applyFont="1" applyBorder="1" applyAlignment="1" applyProtection="1">
      <alignment horizontal="justify" vertical="center" wrapText="1"/>
      <protection locked="0"/>
    </xf>
    <xf numFmtId="0" fontId="12" fillId="0" borderId="0" xfId="0" applyFont="1" applyAlignment="1">
      <alignment horizontal="justify" wrapText="1"/>
    </xf>
    <xf numFmtId="0" fontId="12" fillId="0" borderId="19" xfId="0" applyFont="1" applyBorder="1" applyAlignment="1">
      <alignment horizontal="justify" vertical="center" wrapText="1"/>
    </xf>
    <xf numFmtId="14" fontId="12" fillId="0" borderId="19" xfId="0" applyNumberFormat="1" applyFont="1" applyBorder="1" applyAlignment="1">
      <alignment vertical="center"/>
    </xf>
    <xf numFmtId="0" fontId="12" fillId="0" borderId="19" xfId="0" applyFont="1" applyBorder="1" applyAlignment="1">
      <alignment horizontal="center" vertical="center" wrapText="1"/>
    </xf>
    <xf numFmtId="0" fontId="12" fillId="0" borderId="19" xfId="0" applyFont="1" applyBorder="1" applyAlignment="1" applyProtection="1">
      <alignment horizontal="center" vertical="center" wrapText="1"/>
      <protection locked="0"/>
    </xf>
    <xf numFmtId="14" fontId="12" fillId="0" borderId="19" xfId="0" applyNumberFormat="1" applyFont="1" applyBorder="1" applyAlignment="1">
      <alignment horizontal="center" vertical="center"/>
    </xf>
    <xf numFmtId="0" fontId="12" fillId="15" borderId="19" xfId="0" applyFont="1" applyFill="1" applyBorder="1" applyAlignment="1">
      <alignment horizontal="center" vertical="center" wrapText="1"/>
    </xf>
    <xf numFmtId="0" fontId="23" fillId="13" borderId="19" xfId="0" applyFont="1" applyFill="1" applyBorder="1" applyAlignment="1" applyProtection="1">
      <alignment horizontal="justify" vertical="center" wrapText="1"/>
      <protection locked="0"/>
    </xf>
    <xf numFmtId="0" fontId="24" fillId="13" borderId="19" xfId="0" applyFont="1" applyFill="1" applyBorder="1" applyAlignment="1" applyProtection="1">
      <alignment horizontal="justify" vertical="center" wrapText="1"/>
      <protection locked="0"/>
    </xf>
    <xf numFmtId="0" fontId="15" fillId="13" borderId="19" xfId="0" applyFont="1" applyFill="1" applyBorder="1" applyAlignment="1">
      <alignment horizontal="center" vertical="center" wrapText="1"/>
    </xf>
    <xf numFmtId="0" fontId="15" fillId="0" borderId="19" xfId="0" applyFont="1" applyBorder="1" applyAlignment="1">
      <alignment vertical="center" wrapText="1"/>
    </xf>
    <xf numFmtId="0" fontId="15" fillId="0" borderId="0" xfId="0" applyFont="1" applyAlignment="1">
      <alignment vertical="center"/>
    </xf>
    <xf numFmtId="0" fontId="15" fillId="13" borderId="19" xfId="0" applyFont="1" applyFill="1" applyBorder="1"/>
    <xf numFmtId="0" fontId="15" fillId="0" borderId="19" xfId="0" applyFont="1" applyBorder="1" applyAlignment="1">
      <alignment horizontal="center" vertical="center" wrapText="1"/>
    </xf>
    <xf numFmtId="0" fontId="12" fillId="13" borderId="0" xfId="0" applyFont="1" applyFill="1" applyAlignment="1">
      <alignment horizontal="justify"/>
    </xf>
    <xf numFmtId="0" fontId="12" fillId="13" borderId="19" xfId="0" applyFont="1" applyFill="1" applyBorder="1" applyAlignment="1">
      <alignment horizontal="center" vertical="center"/>
    </xf>
    <xf numFmtId="0" fontId="28" fillId="13" borderId="19" xfId="0" applyFont="1" applyFill="1" applyBorder="1" applyAlignment="1" applyProtection="1">
      <alignment horizontal="justify" vertical="center" wrapText="1"/>
      <protection locked="0"/>
    </xf>
    <xf numFmtId="0" fontId="26" fillId="13" borderId="18" xfId="0" applyFont="1" applyFill="1" applyBorder="1" applyAlignment="1">
      <alignment horizontal="center" vertical="center" wrapText="1"/>
    </xf>
    <xf numFmtId="0" fontId="26" fillId="13" borderId="19" xfId="0" applyFont="1" applyFill="1" applyBorder="1" applyAlignment="1" applyProtection="1">
      <alignment horizontal="center" vertical="center" wrapText="1"/>
      <protection locked="0"/>
    </xf>
    <xf numFmtId="0" fontId="27" fillId="13" borderId="19" xfId="0" applyFont="1" applyFill="1" applyBorder="1" applyAlignment="1">
      <alignment horizontal="center" vertical="center" wrapText="1"/>
    </xf>
    <xf numFmtId="0" fontId="26" fillId="13" borderId="19" xfId="0" applyFont="1" applyFill="1" applyBorder="1" applyAlignment="1" applyProtection="1">
      <alignment horizontal="justify" vertical="center" wrapText="1"/>
      <protection locked="0"/>
    </xf>
    <xf numFmtId="0" fontId="30" fillId="13" borderId="19" xfId="0" applyFont="1" applyFill="1" applyBorder="1" applyAlignment="1" applyProtection="1">
      <alignment horizontal="justify" vertical="center" wrapText="1"/>
      <protection locked="0"/>
    </xf>
    <xf numFmtId="0" fontId="26" fillId="0" borderId="19" xfId="0" applyFont="1" applyBorder="1" applyAlignment="1" applyProtection="1">
      <alignment horizontal="center" vertical="center" wrapText="1"/>
      <protection locked="0"/>
    </xf>
    <xf numFmtId="0" fontId="26" fillId="13" borderId="19" xfId="0" applyFont="1" applyFill="1" applyBorder="1" applyAlignment="1">
      <alignment horizontal="center" vertical="center" wrapText="1"/>
    </xf>
    <xf numFmtId="0" fontId="0" fillId="13" borderId="19" xfId="0" applyFill="1" applyBorder="1" applyAlignment="1">
      <alignment horizontal="center" vertical="center" wrapText="1"/>
    </xf>
    <xf numFmtId="0" fontId="0" fillId="13" borderId="19" xfId="0" applyFill="1" applyBorder="1" applyAlignment="1" applyProtection="1">
      <alignment horizontal="center" vertical="center" wrapText="1"/>
      <protection locked="0"/>
    </xf>
    <xf numFmtId="0" fontId="0" fillId="13" borderId="19" xfId="0" applyFill="1" applyBorder="1" applyAlignment="1" applyProtection="1">
      <alignment horizontal="justify" vertical="center" wrapText="1"/>
      <protection locked="0"/>
    </xf>
    <xf numFmtId="14" fontId="0" fillId="13" borderId="19" xfId="0" applyNumberFormat="1" applyFill="1" applyBorder="1" applyAlignment="1">
      <alignment vertical="center" wrapText="1"/>
    </xf>
    <xf numFmtId="0" fontId="0" fillId="13" borderId="19" xfId="0" applyFill="1" applyBorder="1" applyAlignment="1">
      <alignment vertical="center" wrapText="1"/>
    </xf>
    <xf numFmtId="0" fontId="0" fillId="13" borderId="19" xfId="0" applyFill="1" applyBorder="1"/>
    <xf numFmtId="14" fontId="12" fillId="13" borderId="19" xfId="0" applyNumberFormat="1" applyFont="1" applyFill="1" applyBorder="1" applyAlignment="1">
      <alignment vertical="center" wrapText="1"/>
    </xf>
    <xf numFmtId="0" fontId="12" fillId="13" borderId="19" xfId="0" applyFont="1" applyFill="1" applyBorder="1" applyAlignment="1">
      <alignment vertical="center" wrapText="1"/>
    </xf>
    <xf numFmtId="0" fontId="12" fillId="0" borderId="0" xfId="0" applyFont="1" applyAlignment="1">
      <alignment vertical="center" wrapText="1"/>
    </xf>
    <xf numFmtId="0" fontId="12" fillId="13" borderId="17" xfId="0" applyFont="1" applyFill="1" applyBorder="1" applyAlignment="1">
      <alignment horizontal="center" vertical="center" wrapText="1"/>
    </xf>
    <xf numFmtId="0" fontId="12" fillId="13" borderId="26" xfId="0" applyFont="1" applyFill="1" applyBorder="1" applyAlignment="1" applyProtection="1">
      <alignment horizontal="center" vertical="center" wrapText="1"/>
      <protection locked="0"/>
    </xf>
    <xf numFmtId="0" fontId="12" fillId="13" borderId="26" xfId="0" applyFont="1" applyFill="1" applyBorder="1"/>
    <xf numFmtId="0" fontId="21" fillId="0" borderId="19"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14" fontId="15" fillId="13" borderId="19" xfId="0" applyNumberFormat="1" applyFont="1" applyFill="1" applyBorder="1" applyAlignment="1" applyProtection="1">
      <alignment horizontal="center" vertical="center" wrapText="1"/>
      <protection locked="0"/>
    </xf>
    <xf numFmtId="14" fontId="12" fillId="13" borderId="19" xfId="0" applyNumberFormat="1" applyFont="1" applyFill="1" applyBorder="1" applyAlignment="1" applyProtection="1">
      <alignment horizontal="center" vertical="center" wrapText="1"/>
      <protection locked="0"/>
    </xf>
    <xf numFmtId="0" fontId="15" fillId="13" borderId="19" xfId="0" applyFont="1" applyFill="1" applyBorder="1" applyAlignment="1" applyProtection="1">
      <alignment horizontal="center" vertical="center" wrapText="1"/>
      <protection locked="0"/>
    </xf>
    <xf numFmtId="0" fontId="12" fillId="13" borderId="0" xfId="0" applyFont="1" applyFill="1" applyAlignment="1">
      <alignment vertical="center" wrapText="1"/>
    </xf>
    <xf numFmtId="14" fontId="12" fillId="13" borderId="19" xfId="0" applyNumberFormat="1" applyFont="1" applyFill="1" applyBorder="1" applyAlignment="1" applyProtection="1">
      <alignment horizontal="left" vertical="center" wrapText="1"/>
      <protection locked="0"/>
    </xf>
    <xf numFmtId="0" fontId="12" fillId="13" borderId="0" xfId="0" applyFont="1" applyFill="1"/>
    <xf numFmtId="0" fontId="21" fillId="13" borderId="19" xfId="0" applyFont="1" applyFill="1" applyBorder="1" applyAlignment="1" applyProtection="1">
      <alignment horizontal="justify" vertical="center" wrapText="1"/>
      <protection locked="0"/>
    </xf>
    <xf numFmtId="0" fontId="21" fillId="13" borderId="19" xfId="0" applyFont="1" applyFill="1" applyBorder="1" applyAlignment="1" applyProtection="1">
      <alignment horizontal="left" vertical="center" wrapText="1"/>
      <protection locked="0"/>
    </xf>
    <xf numFmtId="168" fontId="21" fillId="0" borderId="19" xfId="4" applyBorder="1" applyAlignment="1" applyProtection="1">
      <alignment horizontal="justify" vertical="center" wrapText="1"/>
      <protection locked="0"/>
    </xf>
    <xf numFmtId="14" fontId="12" fillId="13" borderId="19" xfId="0" applyNumberFormat="1" applyFont="1" applyFill="1" applyBorder="1" applyAlignment="1">
      <alignment vertical="center"/>
    </xf>
    <xf numFmtId="17" fontId="12" fillId="13" borderId="19" xfId="0" applyNumberFormat="1" applyFont="1" applyFill="1" applyBorder="1" applyAlignment="1">
      <alignment vertical="center"/>
    </xf>
    <xf numFmtId="17" fontId="12" fillId="13" borderId="19" xfId="0" applyNumberFormat="1" applyFont="1" applyFill="1" applyBorder="1" applyAlignment="1">
      <alignment horizontal="center" vertical="center"/>
    </xf>
    <xf numFmtId="15" fontId="12" fillId="13" borderId="19" xfId="0" applyNumberFormat="1" applyFont="1" applyFill="1" applyBorder="1" applyAlignment="1">
      <alignment horizontal="center" vertical="center"/>
    </xf>
    <xf numFmtId="17" fontId="0" fillId="7" borderId="19" xfId="0" applyNumberFormat="1" applyFill="1" applyBorder="1" applyAlignment="1">
      <alignment horizontal="center" vertical="center" wrapText="1"/>
    </xf>
    <xf numFmtId="0" fontId="12" fillId="13" borderId="27" xfId="0" applyFont="1" applyFill="1" applyBorder="1" applyAlignment="1" applyProtection="1">
      <alignment horizontal="justify" vertical="center"/>
      <protection locked="0"/>
    </xf>
    <xf numFmtId="0" fontId="12" fillId="13" borderId="25" xfId="0" applyFont="1" applyFill="1" applyBorder="1" applyAlignment="1">
      <alignment horizontal="center" vertical="center" wrapText="1"/>
    </xf>
    <xf numFmtId="0" fontId="15" fillId="13" borderId="19" xfId="0" applyFont="1" applyFill="1" applyBorder="1" applyAlignment="1">
      <alignment horizontal="justify" vertical="center"/>
    </xf>
    <xf numFmtId="0" fontId="12" fillId="13" borderId="19" xfId="0" applyFont="1" applyFill="1" applyBorder="1" applyAlignment="1">
      <alignment horizontal="justify" vertical="center"/>
    </xf>
    <xf numFmtId="0" fontId="12" fillId="13" borderId="28" xfId="0" applyFont="1" applyFill="1" applyBorder="1" applyAlignment="1" applyProtection="1">
      <alignment horizontal="center" vertical="center" wrapText="1"/>
      <protection locked="0"/>
    </xf>
    <xf numFmtId="0" fontId="12" fillId="13" borderId="28" xfId="0" applyFont="1" applyFill="1" applyBorder="1" applyAlignment="1">
      <alignment horizontal="center" vertical="center" wrapText="1"/>
    </xf>
    <xf numFmtId="0" fontId="12" fillId="13" borderId="28" xfId="0" applyFont="1" applyFill="1" applyBorder="1" applyAlignment="1" applyProtection="1">
      <alignment horizontal="left" vertical="center" wrapText="1"/>
      <protection locked="0"/>
    </xf>
    <xf numFmtId="0" fontId="0" fillId="7" borderId="27" xfId="0" applyFill="1" applyBorder="1" applyAlignment="1" applyProtection="1">
      <alignment horizontal="justify" vertical="center" wrapText="1"/>
      <protection locked="0"/>
    </xf>
    <xf numFmtId="0" fontId="14" fillId="13" borderId="19" xfId="0" applyFont="1" applyFill="1" applyBorder="1" applyAlignment="1" applyProtection="1">
      <alignment horizontal="center" vertical="center" wrapText="1"/>
      <protection locked="0"/>
    </xf>
    <xf numFmtId="14" fontId="14" fillId="13" borderId="19" xfId="0" applyNumberFormat="1" applyFont="1" applyFill="1" applyBorder="1" applyAlignment="1" applyProtection="1">
      <alignment horizontal="center" vertical="center" wrapText="1"/>
      <protection locked="0"/>
    </xf>
    <xf numFmtId="0" fontId="2" fillId="3" borderId="26" xfId="0" applyFont="1" applyFill="1" applyBorder="1" applyAlignment="1">
      <alignment horizontal="justify" vertical="center" wrapText="1"/>
    </xf>
    <xf numFmtId="0" fontId="0" fillId="7" borderId="26" xfId="0"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6" xfId="0" applyBorder="1" applyAlignment="1">
      <alignment vertical="center" wrapText="1"/>
    </xf>
    <xf numFmtId="0" fontId="12" fillId="13" borderId="26" xfId="0" applyFont="1" applyFill="1" applyBorder="1" applyAlignment="1" applyProtection="1">
      <alignment vertical="center" wrapText="1"/>
      <protection locked="0"/>
    </xf>
    <xf numFmtId="0" fontId="0" fillId="7" borderId="26" xfId="0" applyFill="1" applyBorder="1" applyAlignment="1">
      <alignment vertical="center" wrapText="1"/>
    </xf>
    <xf numFmtId="14" fontId="0" fillId="7" borderId="26" xfId="0" applyNumberFormat="1" applyFill="1" applyBorder="1" applyAlignment="1">
      <alignment vertical="center" wrapText="1"/>
    </xf>
    <xf numFmtId="0" fontId="12" fillId="13" borderId="26" xfId="0" applyFont="1" applyFill="1" applyBorder="1" applyAlignment="1">
      <alignment vertical="center" wrapText="1"/>
    </xf>
    <xf numFmtId="15" fontId="12" fillId="13" borderId="26" xfId="0" applyNumberFormat="1" applyFont="1" applyFill="1" applyBorder="1" applyAlignment="1">
      <alignment vertical="center"/>
    </xf>
    <xf numFmtId="14" fontId="12" fillId="13" borderId="26" xfId="0" applyNumberFormat="1" applyFont="1" applyFill="1" applyBorder="1" applyAlignment="1">
      <alignment vertical="center"/>
    </xf>
    <xf numFmtId="0" fontId="12" fillId="13" borderId="16" xfId="0" applyFont="1" applyFill="1" applyBorder="1" applyAlignment="1" applyProtection="1">
      <alignment vertical="center" wrapText="1"/>
      <protection locked="0"/>
    </xf>
    <xf numFmtId="0" fontId="12" fillId="13" borderId="15" xfId="0" applyFont="1" applyFill="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26" xfId="0" applyFont="1" applyBorder="1" applyAlignment="1">
      <alignment vertical="center" wrapText="1"/>
    </xf>
    <xf numFmtId="0" fontId="15" fillId="13" borderId="26" xfId="0" applyFont="1" applyFill="1" applyBorder="1" applyAlignment="1">
      <alignment vertical="center" wrapText="1"/>
    </xf>
    <xf numFmtId="0" fontId="15" fillId="13" borderId="26" xfId="0" applyFont="1" applyFill="1" applyBorder="1" applyAlignment="1">
      <alignment vertical="center"/>
    </xf>
    <xf numFmtId="0" fontId="15" fillId="0" borderId="26" xfId="0" applyFont="1" applyBorder="1" applyAlignment="1">
      <alignment vertical="center"/>
    </xf>
    <xf numFmtId="0" fontId="15" fillId="0" borderId="26" xfId="0" applyFont="1" applyBorder="1" applyAlignment="1" applyProtection="1">
      <alignment vertical="center" wrapText="1"/>
      <protection locked="0"/>
    </xf>
    <xf numFmtId="0" fontId="15" fillId="13" borderId="26" xfId="0" applyFont="1" applyFill="1" applyBorder="1" applyAlignment="1" applyProtection="1">
      <alignment vertical="center" wrapText="1"/>
      <protection locked="0"/>
    </xf>
    <xf numFmtId="0" fontId="15" fillId="0" borderId="26" xfId="0" applyFont="1" applyBorder="1" applyAlignment="1">
      <alignment vertical="center" wrapText="1"/>
    </xf>
    <xf numFmtId="0" fontId="26" fillId="13" borderId="26" xfId="0" applyFont="1" applyFill="1" applyBorder="1" applyAlignment="1" applyProtection="1">
      <alignment vertical="center" wrapText="1"/>
      <protection locked="0"/>
    </xf>
    <xf numFmtId="0" fontId="0" fillId="0" borderId="13" xfId="0" pivotButton="1" applyBorder="1"/>
    <xf numFmtId="0" fontId="0" fillId="0" borderId="13" xfId="0" applyBorder="1"/>
    <xf numFmtId="0" fontId="0" fillId="0" borderId="13" xfId="0" applyBorder="1" applyAlignment="1">
      <alignment horizontal="left"/>
    </xf>
    <xf numFmtId="0" fontId="0" fillId="0" borderId="13" xfId="0" applyNumberFormat="1" applyBorder="1" applyAlignment="1">
      <alignment horizontal="center" vertical="center"/>
    </xf>
    <xf numFmtId="0" fontId="0" fillId="0" borderId="13" xfId="0" applyBorder="1" applyAlignment="1">
      <alignment horizontal="center" vertical="center"/>
    </xf>
    <xf numFmtId="0" fontId="5" fillId="4" borderId="12" xfId="0" applyFont="1" applyFill="1" applyBorder="1" applyAlignment="1">
      <alignment horizontal="justify" vertical="center"/>
    </xf>
    <xf numFmtId="0" fontId="5" fillId="4" borderId="12" xfId="0" applyFont="1" applyFill="1" applyBorder="1" applyAlignment="1">
      <alignment horizontal="left" vertical="center" wrapText="1"/>
    </xf>
    <xf numFmtId="0" fontId="5" fillId="4" borderId="10" xfId="0" applyFont="1" applyFill="1" applyBorder="1" applyAlignment="1">
      <alignment horizontal="justify" vertical="center"/>
    </xf>
    <xf numFmtId="0" fontId="5" fillId="4" borderId="4" xfId="0" applyFont="1" applyFill="1" applyBorder="1" applyAlignment="1">
      <alignment horizontal="justify" vertical="center"/>
    </xf>
    <xf numFmtId="0" fontId="3" fillId="10" borderId="30" xfId="0" applyFont="1" applyFill="1" applyBorder="1" applyAlignment="1">
      <alignment horizontal="justify" vertical="center"/>
    </xf>
    <xf numFmtId="0" fontId="47" fillId="8" borderId="8" xfId="0" applyFont="1" applyFill="1" applyBorder="1" applyAlignment="1">
      <alignment horizontal="center" vertical="center"/>
    </xf>
    <xf numFmtId="0" fontId="47" fillId="9" borderId="8" xfId="0" applyFont="1" applyFill="1" applyBorder="1" applyAlignment="1">
      <alignment horizontal="center" vertical="center"/>
    </xf>
    <xf numFmtId="0" fontId="48" fillId="3" borderId="11" xfId="0" applyFont="1" applyFill="1" applyBorder="1" applyAlignment="1">
      <alignment horizontal="center" vertical="center"/>
    </xf>
    <xf numFmtId="0" fontId="48" fillId="5" borderId="11" xfId="0" applyFont="1" applyFill="1" applyBorder="1" applyAlignment="1">
      <alignment horizontal="center" vertical="center"/>
    </xf>
    <xf numFmtId="0" fontId="48" fillId="6" borderId="11" xfId="0" applyFont="1" applyFill="1" applyBorder="1" applyAlignment="1">
      <alignment horizontal="center" vertical="center"/>
    </xf>
    <xf numFmtId="0" fontId="48" fillId="3" borderId="13" xfId="0" applyFont="1" applyFill="1" applyBorder="1" applyAlignment="1">
      <alignment horizontal="center" vertical="center"/>
    </xf>
    <xf numFmtId="0" fontId="48" fillId="5" borderId="13" xfId="0" applyFont="1" applyFill="1" applyBorder="1" applyAlignment="1">
      <alignment horizontal="center" vertical="center"/>
    </xf>
    <xf numFmtId="0" fontId="48" fillId="3" borderId="5" xfId="0" applyFont="1" applyFill="1" applyBorder="1" applyAlignment="1">
      <alignment horizontal="center" vertical="center"/>
    </xf>
    <xf numFmtId="0" fontId="48" fillId="5" borderId="5" xfId="0" applyFont="1" applyFill="1" applyBorder="1" applyAlignment="1">
      <alignment horizontal="center" vertical="center"/>
    </xf>
    <xf numFmtId="0" fontId="4" fillId="10" borderId="31" xfId="0" applyFont="1" applyFill="1" applyBorder="1" applyAlignment="1">
      <alignment horizontal="center" vertical="center"/>
    </xf>
    <xf numFmtId="14" fontId="12" fillId="13" borderId="26" xfId="0" applyNumberFormat="1" applyFont="1" applyFill="1" applyBorder="1" applyAlignment="1">
      <alignment horizontal="center" vertical="center"/>
    </xf>
    <xf numFmtId="14" fontId="12" fillId="13" borderId="28" xfId="0" applyNumberFormat="1" applyFont="1" applyFill="1" applyBorder="1" applyAlignment="1">
      <alignment horizontal="center" vertical="center"/>
    </xf>
    <xf numFmtId="14" fontId="12" fillId="13" borderId="27" xfId="0" applyNumberFormat="1" applyFont="1" applyFill="1" applyBorder="1" applyAlignment="1">
      <alignment horizontal="center" vertical="center"/>
    </xf>
    <xf numFmtId="14" fontId="12" fillId="13" borderId="26" xfId="0" applyNumberFormat="1" applyFont="1" applyFill="1" applyBorder="1" applyAlignment="1">
      <alignment horizontal="center" vertical="center" wrapText="1"/>
    </xf>
    <xf numFmtId="14" fontId="12" fillId="13" borderId="28" xfId="0" applyNumberFormat="1" applyFont="1" applyFill="1" applyBorder="1" applyAlignment="1">
      <alignment horizontal="center" vertical="center" wrapText="1"/>
    </xf>
    <xf numFmtId="14" fontId="12" fillId="13" borderId="27" xfId="0" applyNumberFormat="1" applyFont="1" applyFill="1" applyBorder="1" applyAlignment="1">
      <alignment horizontal="center" vertical="center" wrapText="1"/>
    </xf>
    <xf numFmtId="0" fontId="12" fillId="13" borderId="19" xfId="0" applyFont="1" applyFill="1" applyBorder="1" applyAlignment="1">
      <alignment horizontal="center" vertical="center"/>
    </xf>
    <xf numFmtId="0" fontId="0" fillId="7" borderId="19" xfId="0" applyFill="1" applyBorder="1" applyAlignment="1">
      <alignment horizontal="center" vertical="center"/>
    </xf>
    <xf numFmtId="0" fontId="12" fillId="13" borderId="26" xfId="0" applyFont="1" applyFill="1" applyBorder="1" applyAlignment="1" applyProtection="1">
      <alignment horizontal="center" vertical="center" wrapText="1"/>
      <protection locked="0"/>
    </xf>
    <xf numFmtId="0" fontId="12" fillId="13" borderId="28" xfId="0" applyFont="1" applyFill="1" applyBorder="1" applyAlignment="1" applyProtection="1">
      <alignment horizontal="center" vertical="center" wrapText="1"/>
      <protection locked="0"/>
    </xf>
    <xf numFmtId="0" fontId="12" fillId="13" borderId="27" xfId="0" applyFont="1" applyFill="1" applyBorder="1" applyAlignment="1" applyProtection="1">
      <alignment horizontal="center" vertical="center" wrapText="1"/>
      <protection locked="0"/>
    </xf>
    <xf numFmtId="0" fontId="12" fillId="13" borderId="26" xfId="0" applyFont="1" applyFill="1" applyBorder="1" applyAlignment="1">
      <alignment horizontal="justify" vertical="center" wrapText="1"/>
    </xf>
    <xf numFmtId="0" fontId="12" fillId="13" borderId="28" xfId="0" applyFont="1" applyFill="1" applyBorder="1" applyAlignment="1">
      <alignment horizontal="justify" vertical="center" wrapText="1"/>
    </xf>
    <xf numFmtId="0" fontId="12" fillId="13" borderId="27" xfId="0" applyFont="1" applyFill="1" applyBorder="1" applyAlignment="1">
      <alignment horizontal="justify" vertical="center" wrapText="1"/>
    </xf>
    <xf numFmtId="0" fontId="12" fillId="13" borderId="26" xfId="0" applyFont="1" applyFill="1" applyBorder="1" applyAlignment="1" applyProtection="1">
      <alignment horizontal="justify" vertical="center" wrapText="1"/>
      <protection locked="0"/>
    </xf>
    <xf numFmtId="0" fontId="12" fillId="13" borderId="28" xfId="0" applyFont="1" applyFill="1" applyBorder="1" applyAlignment="1" applyProtection="1">
      <alignment horizontal="justify" vertical="center" wrapText="1"/>
      <protection locked="0"/>
    </xf>
    <xf numFmtId="0" fontId="12" fillId="13" borderId="27" xfId="0" applyFont="1" applyFill="1" applyBorder="1" applyAlignment="1" applyProtection="1">
      <alignment horizontal="justify" vertical="center" wrapText="1"/>
      <protection locked="0"/>
    </xf>
    <xf numFmtId="0" fontId="12" fillId="13" borderId="26" xfId="0" applyFont="1" applyFill="1" applyBorder="1" applyAlignment="1" applyProtection="1">
      <alignment horizontal="left" vertical="center" wrapText="1"/>
      <protection locked="0"/>
    </xf>
    <xf numFmtId="0" fontId="12" fillId="13" borderId="28" xfId="0" applyFont="1" applyFill="1" applyBorder="1" applyAlignment="1" applyProtection="1">
      <alignment horizontal="left" vertical="center" wrapText="1"/>
      <protection locked="0"/>
    </xf>
    <xf numFmtId="0" fontId="12" fillId="13" borderId="27" xfId="0" applyFont="1" applyFill="1" applyBorder="1" applyAlignment="1" applyProtection="1">
      <alignment horizontal="left" vertical="center" wrapText="1"/>
      <protection locked="0"/>
    </xf>
    <xf numFmtId="0" fontId="12" fillId="0" borderId="26"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26"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13" borderId="26" xfId="0" applyFont="1" applyFill="1" applyBorder="1" applyAlignment="1">
      <alignment horizontal="center" vertical="center" wrapText="1"/>
    </xf>
    <xf numFmtId="0" fontId="12" fillId="13" borderId="28" xfId="0" applyFont="1" applyFill="1" applyBorder="1" applyAlignment="1">
      <alignment horizontal="center" vertical="center" wrapText="1"/>
    </xf>
    <xf numFmtId="0" fontId="12" fillId="13" borderId="27" xfId="0" applyFont="1" applyFill="1" applyBorder="1" applyAlignment="1">
      <alignment horizontal="center" vertical="center" wrapText="1"/>
    </xf>
    <xf numFmtId="165" fontId="12" fillId="13" borderId="26" xfId="0" applyNumberFormat="1" applyFont="1" applyFill="1" applyBorder="1" applyAlignment="1">
      <alignment horizontal="center" vertical="center" wrapText="1"/>
    </xf>
    <xf numFmtId="165" fontId="12" fillId="13" borderId="28" xfId="0" applyNumberFormat="1" applyFont="1" applyFill="1" applyBorder="1" applyAlignment="1">
      <alignment horizontal="center" vertical="center" wrapText="1"/>
    </xf>
    <xf numFmtId="165" fontId="12" fillId="13" borderId="27" xfId="0" applyNumberFormat="1" applyFont="1" applyFill="1" applyBorder="1" applyAlignment="1">
      <alignment horizontal="center" vertical="center" wrapText="1"/>
    </xf>
    <xf numFmtId="0" fontId="12" fillId="13" borderId="26" xfId="0" applyFont="1" applyFill="1" applyBorder="1" applyAlignment="1">
      <alignment horizontal="center"/>
    </xf>
    <xf numFmtId="0" fontId="12" fillId="13" borderId="28" xfId="0" applyFont="1" applyFill="1" applyBorder="1" applyAlignment="1">
      <alignment horizontal="center"/>
    </xf>
    <xf numFmtId="0" fontId="12" fillId="13" borderId="27" xfId="0" applyFont="1" applyFill="1" applyBorder="1" applyAlignment="1">
      <alignment horizontal="center"/>
    </xf>
    <xf numFmtId="0" fontId="22" fillId="13" borderId="28" xfId="0" applyFont="1" applyFill="1" applyBorder="1" applyAlignment="1" applyProtection="1">
      <alignment horizontal="center" vertical="center" wrapText="1"/>
      <protection locked="0"/>
    </xf>
    <xf numFmtId="0" fontId="22" fillId="13" borderId="27" xfId="0" applyFont="1" applyFill="1" applyBorder="1" applyAlignment="1" applyProtection="1">
      <alignment horizontal="center" vertical="center" wrapText="1"/>
      <protection locked="0"/>
    </xf>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12" fillId="13" borderId="15" xfId="0" applyFont="1" applyFill="1" applyBorder="1" applyAlignment="1" applyProtection="1">
      <alignment horizontal="center" vertical="center" wrapText="1"/>
      <protection locked="0"/>
    </xf>
    <xf numFmtId="0" fontId="12" fillId="13" borderId="20" xfId="0" applyFont="1" applyFill="1" applyBorder="1" applyAlignment="1" applyProtection="1">
      <alignment horizontal="center" vertical="center" wrapText="1"/>
      <protection locked="0"/>
    </xf>
    <xf numFmtId="0" fontId="12" fillId="13" borderId="23" xfId="0" applyFont="1" applyFill="1" applyBorder="1" applyAlignment="1" applyProtection="1">
      <alignment horizontal="center" vertical="center" wrapText="1"/>
      <protection locked="0"/>
    </xf>
    <xf numFmtId="165" fontId="12" fillId="0" borderId="26" xfId="0" applyNumberFormat="1" applyFont="1" applyBorder="1" applyAlignment="1">
      <alignment horizontal="center" vertical="center" wrapText="1"/>
    </xf>
    <xf numFmtId="165" fontId="12" fillId="0" borderId="28" xfId="0" applyNumberFormat="1" applyFont="1" applyBorder="1" applyAlignment="1">
      <alignment horizontal="center" vertical="center" wrapText="1"/>
    </xf>
    <xf numFmtId="165" fontId="12" fillId="0" borderId="27" xfId="0" applyNumberFormat="1" applyFont="1" applyBorder="1" applyAlignment="1">
      <alignment horizontal="center" vertical="center" wrapText="1"/>
    </xf>
    <xf numFmtId="0" fontId="12" fillId="18" borderId="15" xfId="0" applyFont="1" applyFill="1" applyBorder="1" applyAlignment="1" applyProtection="1">
      <alignment horizontal="center" vertical="center" wrapText="1"/>
      <protection locked="0"/>
    </xf>
    <xf numFmtId="0" fontId="12" fillId="18" borderId="20" xfId="0" applyFont="1" applyFill="1" applyBorder="1" applyAlignment="1" applyProtection="1">
      <alignment horizontal="center" vertical="center" wrapText="1"/>
      <protection locked="0"/>
    </xf>
    <xf numFmtId="0" fontId="12" fillId="18" borderId="23" xfId="0" applyFont="1" applyFill="1" applyBorder="1" applyAlignment="1" applyProtection="1">
      <alignment horizontal="center" vertical="center" wrapText="1"/>
      <protection locked="0"/>
    </xf>
    <xf numFmtId="0" fontId="12" fillId="0" borderId="26" xfId="0" applyFont="1" applyBorder="1" applyAlignment="1" applyProtection="1">
      <alignment horizontal="justify" vertical="center" wrapText="1"/>
      <protection locked="0"/>
    </xf>
    <xf numFmtId="0" fontId="12" fillId="0" borderId="28" xfId="0" applyFont="1" applyBorder="1" applyAlignment="1" applyProtection="1">
      <alignment horizontal="justify" vertical="center" wrapText="1"/>
      <protection locked="0"/>
    </xf>
    <xf numFmtId="0" fontId="12" fillId="0" borderId="27" xfId="0" applyFont="1" applyBorder="1" applyAlignment="1" applyProtection="1">
      <alignment horizontal="justify" vertical="center" wrapText="1"/>
      <protection locked="0"/>
    </xf>
    <xf numFmtId="0" fontId="12" fillId="13" borderId="20"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0" fillId="7" borderId="26" xfId="0" applyFill="1" applyBorder="1" applyAlignment="1">
      <alignment horizontal="center" vertical="center"/>
    </xf>
    <xf numFmtId="0" fontId="0" fillId="7" borderId="28" xfId="0" applyFill="1" applyBorder="1" applyAlignment="1">
      <alignment horizontal="center" vertical="center"/>
    </xf>
    <xf numFmtId="0" fontId="0" fillId="7" borderId="27" xfId="0" applyFill="1" applyBorder="1" applyAlignment="1">
      <alignment horizontal="center" vertical="center"/>
    </xf>
    <xf numFmtId="0" fontId="39" fillId="13" borderId="26" xfId="0" applyFont="1" applyFill="1" applyBorder="1" applyAlignment="1" applyProtection="1">
      <alignment horizontal="justify" vertical="center" wrapText="1"/>
      <protection locked="0"/>
    </xf>
    <xf numFmtId="0" fontId="39" fillId="13" borderId="28" xfId="0" applyFont="1" applyFill="1" applyBorder="1" applyAlignment="1" applyProtection="1">
      <alignment horizontal="justify" vertical="center" wrapText="1"/>
      <protection locked="0"/>
    </xf>
    <xf numFmtId="0" fontId="39" fillId="13" borderId="27" xfId="0" applyFont="1" applyFill="1" applyBorder="1" applyAlignment="1" applyProtection="1">
      <alignment horizontal="justify" vertical="center" wrapText="1"/>
      <protection locked="0"/>
    </xf>
    <xf numFmtId="0" fontId="40" fillId="0" borderId="26" xfId="0" applyFont="1" applyBorder="1" applyAlignment="1" applyProtection="1">
      <alignment horizontal="justify" vertical="center" wrapText="1"/>
      <protection locked="0"/>
    </xf>
    <xf numFmtId="0" fontId="40" fillId="0" borderId="28" xfId="0" applyFont="1" applyBorder="1" applyAlignment="1" applyProtection="1">
      <alignment horizontal="justify" vertical="center" wrapText="1"/>
      <protection locked="0"/>
    </xf>
    <xf numFmtId="0" fontId="40" fillId="0" borderId="27" xfId="0" applyFont="1" applyBorder="1" applyAlignment="1" applyProtection="1">
      <alignment horizontal="justify" vertical="center" wrapText="1"/>
      <protection locked="0"/>
    </xf>
    <xf numFmtId="0" fontId="41" fillId="0" borderId="26" xfId="0" applyFont="1" applyBorder="1" applyAlignment="1" applyProtection="1">
      <alignment horizontal="justify" vertical="center" wrapText="1"/>
      <protection locked="0"/>
    </xf>
    <xf numFmtId="0" fontId="41" fillId="0" borderId="28" xfId="0" applyFont="1" applyBorder="1" applyAlignment="1" applyProtection="1">
      <alignment horizontal="justify" vertical="center" wrapText="1"/>
      <protection locked="0"/>
    </xf>
    <xf numFmtId="0" fontId="41" fillId="0" borderId="27" xfId="0" applyFont="1" applyBorder="1" applyAlignment="1" applyProtection="1">
      <alignment horizontal="justify" vertical="center" wrapText="1"/>
      <protection locked="0"/>
    </xf>
    <xf numFmtId="17" fontId="12" fillId="0" borderId="26"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35" fillId="0" borderId="26" xfId="0" applyFont="1" applyBorder="1" applyAlignment="1">
      <alignment horizontal="center"/>
    </xf>
    <xf numFmtId="0" fontId="35" fillId="0" borderId="28" xfId="0" applyFont="1" applyBorder="1" applyAlignment="1">
      <alignment horizontal="center"/>
    </xf>
    <xf numFmtId="0" fontId="35" fillId="0" borderId="27" xfId="0" applyFont="1" applyBorder="1" applyAlignment="1">
      <alignment horizontal="center"/>
    </xf>
    <xf numFmtId="0" fontId="12" fillId="17" borderId="26" xfId="0" applyFont="1" applyFill="1" applyBorder="1" applyAlignment="1" applyProtection="1">
      <alignment horizontal="center" vertical="center" wrapText="1"/>
      <protection locked="0"/>
    </xf>
    <xf numFmtId="0" fontId="12" fillId="17" borderId="28" xfId="0" applyFont="1" applyFill="1" applyBorder="1" applyAlignment="1" applyProtection="1">
      <alignment horizontal="center" vertical="center" wrapText="1"/>
      <protection locked="0"/>
    </xf>
    <xf numFmtId="0" fontId="12" fillId="17" borderId="27" xfId="0" applyFont="1" applyFill="1" applyBorder="1" applyAlignment="1" applyProtection="1">
      <alignment horizontal="center" vertical="center" wrapText="1"/>
      <protection locked="0"/>
    </xf>
    <xf numFmtId="0" fontId="21" fillId="0" borderId="26" xfId="0" applyFont="1" applyBorder="1" applyAlignment="1">
      <alignment horizontal="justify" vertical="center"/>
    </xf>
    <xf numFmtId="0" fontId="21" fillId="0" borderId="28" xfId="0" applyFont="1" applyBorder="1" applyAlignment="1">
      <alignment horizontal="justify" vertical="center"/>
    </xf>
    <xf numFmtId="0" fontId="21" fillId="0" borderId="27" xfId="0" applyFont="1" applyBorder="1" applyAlignment="1">
      <alignment horizontal="justify" vertical="center"/>
    </xf>
    <xf numFmtId="0" fontId="0" fillId="7" borderId="17" xfId="0" applyFill="1" applyBorder="1" applyAlignment="1">
      <alignment horizontal="center" vertical="center"/>
    </xf>
    <xf numFmtId="0" fontId="0" fillId="7" borderId="21" xfId="0" applyFill="1" applyBorder="1" applyAlignment="1">
      <alignment horizontal="center" vertical="center"/>
    </xf>
    <xf numFmtId="0" fontId="0" fillId="7" borderId="25" xfId="0" applyFill="1" applyBorder="1" applyAlignment="1">
      <alignment horizontal="center" vertical="center"/>
    </xf>
    <xf numFmtId="14" fontId="12" fillId="0" borderId="26" xfId="0" applyNumberFormat="1" applyFont="1" applyBorder="1" applyAlignment="1">
      <alignment horizontal="center" vertical="center"/>
    </xf>
    <xf numFmtId="14" fontId="12" fillId="0" borderId="28" xfId="0" applyNumberFormat="1" applyFont="1" applyBorder="1" applyAlignment="1">
      <alignment horizontal="center" vertical="center"/>
    </xf>
    <xf numFmtId="14" fontId="12" fillId="0" borderId="27" xfId="0" applyNumberFormat="1" applyFont="1" applyBorder="1" applyAlignment="1">
      <alignment horizontal="center" vertical="center"/>
    </xf>
    <xf numFmtId="17" fontId="12" fillId="13" borderId="26" xfId="0" applyNumberFormat="1" applyFont="1" applyFill="1" applyBorder="1" applyAlignment="1">
      <alignment horizontal="center" vertical="center"/>
    </xf>
    <xf numFmtId="17" fontId="12" fillId="13" borderId="28" xfId="0" applyNumberFormat="1" applyFont="1" applyFill="1" applyBorder="1" applyAlignment="1">
      <alignment horizontal="center" vertical="center"/>
    </xf>
    <xf numFmtId="17" fontId="12" fillId="13" borderId="27" xfId="0" applyNumberFormat="1" applyFont="1" applyFill="1" applyBorder="1" applyAlignment="1">
      <alignment horizontal="center" vertical="center"/>
    </xf>
    <xf numFmtId="0" fontId="12" fillId="13" borderId="26" xfId="0" applyFont="1" applyFill="1" applyBorder="1" applyAlignment="1">
      <alignment horizontal="center" vertical="center"/>
    </xf>
    <xf numFmtId="0" fontId="12" fillId="13" borderId="28" xfId="0" applyFont="1" applyFill="1" applyBorder="1" applyAlignment="1">
      <alignment horizontal="center" vertical="center"/>
    </xf>
    <xf numFmtId="0" fontId="12" fillId="13" borderId="27" xfId="0" applyFont="1" applyFill="1" applyBorder="1" applyAlignment="1">
      <alignment horizontal="center" vertical="center"/>
    </xf>
    <xf numFmtId="0" fontId="15" fillId="0" borderId="26" xfId="0" applyFont="1" applyBorder="1" applyAlignment="1" applyProtection="1">
      <alignment horizontal="justify" vertical="center" wrapText="1"/>
      <protection locked="0"/>
    </xf>
    <xf numFmtId="0" fontId="15" fillId="0" borderId="28" xfId="0" applyFont="1" applyBorder="1" applyAlignment="1" applyProtection="1">
      <alignment horizontal="justify" vertical="center" wrapText="1"/>
      <protection locked="0"/>
    </xf>
    <xf numFmtId="0" fontId="15" fillId="0" borderId="27" xfId="0" applyFont="1" applyBorder="1" applyAlignment="1" applyProtection="1">
      <alignment horizontal="justify" vertical="center" wrapText="1"/>
      <protection locked="0"/>
    </xf>
    <xf numFmtId="0" fontId="12" fillId="0" borderId="26"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17" fontId="12" fillId="13" borderId="26" xfId="0" applyNumberFormat="1" applyFont="1" applyFill="1" applyBorder="1" applyAlignment="1">
      <alignment horizontal="center" vertical="center" wrapText="1"/>
    </xf>
    <xf numFmtId="17" fontId="12" fillId="13" borderId="28" xfId="0" applyNumberFormat="1" applyFont="1" applyFill="1" applyBorder="1" applyAlignment="1">
      <alignment horizontal="center" vertical="center" wrapText="1"/>
    </xf>
    <xf numFmtId="17" fontId="12" fillId="13" borderId="27" xfId="0" applyNumberFormat="1" applyFont="1" applyFill="1" applyBorder="1" applyAlignment="1">
      <alignment horizontal="center" vertical="center" wrapText="1"/>
    </xf>
    <xf numFmtId="0" fontId="12" fillId="17" borderId="15" xfId="0" applyFont="1" applyFill="1" applyBorder="1" applyAlignment="1" applyProtection="1">
      <alignment horizontal="center" vertical="center" wrapText="1"/>
      <protection locked="0"/>
    </xf>
    <xf numFmtId="0" fontId="12" fillId="17" borderId="20" xfId="0" applyFont="1" applyFill="1" applyBorder="1" applyAlignment="1" applyProtection="1">
      <alignment horizontal="center" vertical="center" wrapText="1"/>
      <protection locked="0"/>
    </xf>
    <xf numFmtId="14" fontId="12" fillId="13" borderId="26" xfId="0" applyNumberFormat="1"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28" fillId="7" borderId="26" xfId="0" applyFont="1" applyFill="1" applyBorder="1" applyAlignment="1" applyProtection="1">
      <alignment horizontal="center" vertical="center" wrapText="1"/>
      <protection locked="0"/>
    </xf>
    <xf numFmtId="0" fontId="28" fillId="7" borderId="28" xfId="0" applyFont="1" applyFill="1" applyBorder="1" applyAlignment="1" applyProtection="1">
      <alignment horizontal="center" vertical="center" wrapText="1"/>
      <protection locked="0"/>
    </xf>
    <xf numFmtId="0" fontId="28" fillId="7" borderId="27" xfId="0" applyFont="1" applyFill="1" applyBorder="1" applyAlignment="1" applyProtection="1">
      <alignment horizontal="center" vertical="center" wrapText="1"/>
      <protection locked="0"/>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12" fillId="13" borderId="26" xfId="0" applyFont="1" applyFill="1" applyBorder="1" applyAlignment="1">
      <alignment horizontal="justify"/>
    </xf>
    <xf numFmtId="0" fontId="12" fillId="13" borderId="28" xfId="0" applyFont="1" applyFill="1" applyBorder="1" applyAlignment="1">
      <alignment horizontal="justify"/>
    </xf>
    <xf numFmtId="0" fontId="12" fillId="13" borderId="27" xfId="0" applyFont="1" applyFill="1" applyBorder="1" applyAlignment="1">
      <alignment horizontal="justify"/>
    </xf>
    <xf numFmtId="165" fontId="12" fillId="13" borderId="26" xfId="0" applyNumberFormat="1" applyFont="1" applyFill="1" applyBorder="1" applyAlignment="1">
      <alignment horizontal="justify" vertical="center" wrapText="1"/>
    </xf>
    <xf numFmtId="165" fontId="12" fillId="13" borderId="28" xfId="0" applyNumberFormat="1" applyFont="1" applyFill="1" applyBorder="1" applyAlignment="1">
      <alignment horizontal="justify" vertical="center" wrapText="1"/>
    </xf>
    <xf numFmtId="165" fontId="12" fillId="13" borderId="27" xfId="0" applyNumberFormat="1" applyFont="1" applyFill="1" applyBorder="1" applyAlignment="1">
      <alignment horizontal="justify" vertical="center" wrapText="1"/>
    </xf>
    <xf numFmtId="0" fontId="15" fillId="13" borderId="26" xfId="0" applyFont="1" applyFill="1" applyBorder="1" applyAlignment="1" applyProtection="1">
      <alignment horizontal="justify" vertical="center" wrapText="1"/>
      <protection locked="0"/>
    </xf>
    <xf numFmtId="0" fontId="15" fillId="13" borderId="28" xfId="0" applyFont="1" applyFill="1" applyBorder="1" applyAlignment="1" applyProtection="1">
      <alignment horizontal="justify" vertical="center" wrapText="1"/>
      <protection locked="0"/>
    </xf>
    <xf numFmtId="0" fontId="15" fillId="13" borderId="27" xfId="0" applyFont="1" applyFill="1" applyBorder="1" applyAlignment="1" applyProtection="1">
      <alignment horizontal="justify" vertical="center" wrapText="1"/>
      <protection locked="0"/>
    </xf>
    <xf numFmtId="0" fontId="12" fillId="13" borderId="15" xfId="0" applyFont="1" applyFill="1" applyBorder="1" applyAlignment="1">
      <alignment horizontal="justify" vertical="center" wrapText="1"/>
    </xf>
    <xf numFmtId="0" fontId="12" fillId="13" borderId="20" xfId="0" applyFont="1" applyFill="1" applyBorder="1" applyAlignment="1">
      <alignment horizontal="justify" vertical="center" wrapText="1"/>
    </xf>
    <xf numFmtId="0" fontId="12" fillId="13" borderId="23" xfId="0" applyFont="1" applyFill="1" applyBorder="1" applyAlignment="1">
      <alignment horizontal="justify" vertical="center" wrapText="1"/>
    </xf>
    <xf numFmtId="0" fontId="12" fillId="13" borderId="19" xfId="0" applyFont="1" applyFill="1" applyBorder="1" applyAlignment="1" applyProtection="1">
      <alignment horizontal="justify" vertical="center" wrapText="1"/>
      <protection locked="0"/>
    </xf>
    <xf numFmtId="0" fontId="15" fillId="13" borderId="26" xfId="0"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5" fillId="13" borderId="26" xfId="0" applyFont="1" applyFill="1" applyBorder="1" applyAlignment="1" applyProtection="1">
      <alignment horizontal="center" vertical="center" wrapText="1"/>
      <protection locked="0"/>
    </xf>
    <xf numFmtId="0" fontId="15" fillId="13" borderId="28" xfId="0" applyFont="1" applyFill="1" applyBorder="1" applyAlignment="1" applyProtection="1">
      <alignment horizontal="center" vertical="center" wrapText="1"/>
      <protection locked="0"/>
    </xf>
    <xf numFmtId="0" fontId="15" fillId="13" borderId="27" xfId="0" applyFont="1" applyFill="1" applyBorder="1" applyAlignment="1" applyProtection="1">
      <alignment horizontal="center" vertical="center" wrapText="1"/>
      <protection locked="0"/>
    </xf>
    <xf numFmtId="0" fontId="12" fillId="13" borderId="19" xfId="0" applyFont="1" applyFill="1" applyBorder="1" applyAlignment="1">
      <alignment horizontal="center" vertical="center" wrapText="1"/>
    </xf>
    <xf numFmtId="14" fontId="12" fillId="0" borderId="26" xfId="0" applyNumberFormat="1" applyFont="1" applyBorder="1" applyAlignment="1">
      <alignment horizontal="center" vertical="center" wrapText="1"/>
    </xf>
    <xf numFmtId="14" fontId="12" fillId="0" borderId="28" xfId="0" applyNumberFormat="1" applyFont="1" applyBorder="1" applyAlignment="1">
      <alignment horizontal="center" vertical="center" wrapText="1"/>
    </xf>
    <xf numFmtId="14" fontId="12" fillId="0" borderId="27" xfId="0" applyNumberFormat="1" applyFont="1" applyBorder="1" applyAlignment="1">
      <alignment horizontal="center" vertical="center" wrapText="1"/>
    </xf>
    <xf numFmtId="0" fontId="12" fillId="13" borderId="26" xfId="2" applyNumberFormat="1" applyFont="1" applyFill="1" applyBorder="1" applyAlignment="1" applyProtection="1">
      <alignment horizontal="center" vertical="center" wrapText="1"/>
      <protection locked="0"/>
    </xf>
    <xf numFmtId="0" fontId="12" fillId="13" borderId="28" xfId="2" applyNumberFormat="1" applyFont="1" applyFill="1" applyBorder="1" applyAlignment="1" applyProtection="1">
      <alignment horizontal="center" vertical="center" wrapText="1"/>
      <protection locked="0"/>
    </xf>
    <xf numFmtId="0" fontId="12" fillId="13" borderId="27" xfId="2" applyNumberFormat="1" applyFont="1" applyFill="1" applyBorder="1" applyAlignment="1" applyProtection="1">
      <alignment horizontal="center" vertical="center" wrapText="1"/>
      <protection locked="0"/>
    </xf>
    <xf numFmtId="14" fontId="12" fillId="0" borderId="19" xfId="0" applyNumberFormat="1" applyFont="1" applyBorder="1" applyAlignment="1">
      <alignment horizontal="center" vertical="center" wrapText="1"/>
    </xf>
    <xf numFmtId="0" fontId="12" fillId="0" borderId="19" xfId="0" applyFont="1" applyBorder="1" applyAlignment="1">
      <alignment horizontal="center" vertical="center" wrapText="1"/>
    </xf>
    <xf numFmtId="167" fontId="15" fillId="13" borderId="26" xfId="1" applyNumberFormat="1" applyFont="1" applyFill="1" applyBorder="1" applyAlignment="1" applyProtection="1">
      <alignment vertical="center" wrapText="1"/>
      <protection locked="0"/>
    </xf>
    <xf numFmtId="167" fontId="15" fillId="13" borderId="28" xfId="1" applyNumberFormat="1" applyFont="1" applyFill="1" applyBorder="1" applyAlignment="1" applyProtection="1">
      <alignment vertical="center" wrapText="1"/>
      <protection locked="0"/>
    </xf>
    <xf numFmtId="167" fontId="15" fillId="13" borderId="27" xfId="1" applyNumberFormat="1" applyFont="1" applyFill="1" applyBorder="1" applyAlignment="1" applyProtection="1">
      <alignment vertical="center" wrapText="1"/>
      <protection locked="0"/>
    </xf>
    <xf numFmtId="165" fontId="0" fillId="13" borderId="26" xfId="0" applyNumberFormat="1" applyFill="1" applyBorder="1" applyAlignment="1">
      <alignment horizontal="center" vertical="center" wrapText="1"/>
    </xf>
    <xf numFmtId="165" fontId="0" fillId="13" borderId="28" xfId="0" applyNumberFormat="1" applyFill="1" applyBorder="1" applyAlignment="1">
      <alignment horizontal="center" vertical="center" wrapText="1"/>
    </xf>
    <xf numFmtId="165" fontId="0" fillId="13" borderId="27" xfId="0" applyNumberFormat="1" applyFill="1" applyBorder="1" applyAlignment="1">
      <alignment horizontal="center" vertical="center" wrapText="1"/>
    </xf>
    <xf numFmtId="0" fontId="0" fillId="13" borderId="26" xfId="0" applyFill="1" applyBorder="1" applyAlignment="1">
      <alignment horizontal="center" vertical="center" wrapText="1"/>
    </xf>
    <xf numFmtId="0" fontId="0" fillId="13" borderId="28" xfId="0" applyFill="1" applyBorder="1" applyAlignment="1">
      <alignment horizontal="center" vertical="center" wrapText="1"/>
    </xf>
    <xf numFmtId="0" fontId="0" fillId="13" borderId="27" xfId="0" applyFill="1" applyBorder="1" applyAlignment="1">
      <alignment horizontal="center" vertical="center" wrapText="1"/>
    </xf>
    <xf numFmtId="0" fontId="0" fillId="13" borderId="26" xfId="0" applyFill="1" applyBorder="1" applyAlignment="1" applyProtection="1">
      <alignment horizontal="center" vertical="center" wrapText="1"/>
      <protection locked="0"/>
    </xf>
    <xf numFmtId="0" fontId="0" fillId="13" borderId="28" xfId="0" applyFill="1" applyBorder="1" applyAlignment="1" applyProtection="1">
      <alignment horizontal="center" vertical="center" wrapText="1"/>
      <protection locked="0"/>
    </xf>
    <xf numFmtId="0" fontId="0" fillId="13" borderId="27" xfId="0" applyFill="1" applyBorder="1" applyAlignment="1" applyProtection="1">
      <alignment horizontal="center" vertical="center" wrapText="1"/>
      <protection locked="0"/>
    </xf>
    <xf numFmtId="14" fontId="0" fillId="13" borderId="26" xfId="0" applyNumberFormat="1" applyFill="1" applyBorder="1" applyAlignment="1">
      <alignment horizontal="center" vertical="center" wrapText="1"/>
    </xf>
    <xf numFmtId="14" fontId="0" fillId="13" borderId="28" xfId="0" applyNumberFormat="1" applyFill="1" applyBorder="1" applyAlignment="1">
      <alignment horizontal="center" vertical="center" wrapText="1"/>
    </xf>
    <xf numFmtId="14" fontId="0" fillId="13" borderId="27" xfId="0" applyNumberFormat="1" applyFill="1" applyBorder="1" applyAlignment="1">
      <alignment horizontal="center" vertical="center" wrapText="1"/>
    </xf>
    <xf numFmtId="0" fontId="28" fillId="13" borderId="26" xfId="0" applyFont="1" applyFill="1" applyBorder="1" applyAlignment="1" applyProtection="1">
      <alignment horizontal="center" vertical="center" wrapText="1"/>
      <protection locked="0"/>
    </xf>
    <xf numFmtId="0" fontId="28" fillId="13" borderId="27" xfId="0" applyFont="1" applyFill="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6" fillId="13" borderId="26" xfId="0" applyFont="1" applyFill="1" applyBorder="1" applyAlignment="1" applyProtection="1">
      <alignment horizontal="center" vertical="center" wrapText="1"/>
      <protection locked="0"/>
    </xf>
    <xf numFmtId="0" fontId="26" fillId="13" borderId="28" xfId="0" applyFont="1" applyFill="1" applyBorder="1" applyAlignment="1" applyProtection="1">
      <alignment horizontal="center" vertical="center" wrapText="1"/>
      <protection locked="0"/>
    </xf>
    <xf numFmtId="0" fontId="26" fillId="13" borderId="27" xfId="0" applyFont="1" applyFill="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wrapText="1"/>
      <protection locked="0"/>
    </xf>
    <xf numFmtId="0" fontId="26" fillId="13" borderId="26" xfId="0" applyFont="1" applyFill="1" applyBorder="1" applyAlignment="1">
      <alignment horizontal="center" vertical="center" wrapText="1"/>
    </xf>
    <xf numFmtId="0" fontId="26" fillId="13" borderId="28" xfId="0" applyFont="1" applyFill="1" applyBorder="1" applyAlignment="1">
      <alignment horizontal="center" vertical="center" wrapText="1"/>
    </xf>
    <xf numFmtId="0" fontId="26" fillId="13" borderId="27" xfId="0" applyFont="1" applyFill="1" applyBorder="1" applyAlignment="1">
      <alignment horizontal="center" vertical="center" wrapText="1"/>
    </xf>
    <xf numFmtId="14" fontId="32" fillId="13" borderId="26" xfId="0" applyNumberFormat="1" applyFont="1" applyFill="1" applyBorder="1" applyAlignment="1">
      <alignment horizontal="center"/>
    </xf>
    <xf numFmtId="14" fontId="32" fillId="13" borderId="28" xfId="0" applyNumberFormat="1" applyFont="1" applyFill="1" applyBorder="1" applyAlignment="1">
      <alignment horizontal="center"/>
    </xf>
    <xf numFmtId="14" fontId="32" fillId="13" borderId="27" xfId="0" applyNumberFormat="1" applyFont="1" applyFill="1" applyBorder="1" applyAlignment="1">
      <alignment horizontal="center"/>
    </xf>
    <xf numFmtId="0" fontId="32" fillId="13" borderId="26" xfId="0" applyFont="1" applyFill="1" applyBorder="1" applyAlignment="1">
      <alignment horizontal="center"/>
    </xf>
    <xf numFmtId="0" fontId="32" fillId="13" borderId="28" xfId="0" applyFont="1" applyFill="1" applyBorder="1" applyAlignment="1">
      <alignment horizontal="center"/>
    </xf>
    <xf numFmtId="0" fontId="32" fillId="13" borderId="27" xfId="0" applyFont="1" applyFill="1" applyBorder="1" applyAlignment="1">
      <alignment horizontal="center"/>
    </xf>
    <xf numFmtId="14" fontId="26" fillId="13" borderId="26" xfId="0" applyNumberFormat="1" applyFont="1" applyFill="1" applyBorder="1" applyAlignment="1">
      <alignment horizontal="center" vertical="center"/>
    </xf>
    <xf numFmtId="14" fontId="26" fillId="13" borderId="28" xfId="0" applyNumberFormat="1" applyFont="1" applyFill="1" applyBorder="1" applyAlignment="1">
      <alignment horizontal="center" vertical="center"/>
    </xf>
    <xf numFmtId="14" fontId="26" fillId="13" borderId="27" xfId="0" applyNumberFormat="1" applyFont="1" applyFill="1" applyBorder="1" applyAlignment="1">
      <alignment horizontal="center" vertical="center"/>
    </xf>
    <xf numFmtId="0" fontId="27" fillId="13" borderId="15" xfId="0" applyFont="1" applyFill="1" applyBorder="1" applyAlignment="1" applyProtection="1">
      <alignment horizontal="center" vertical="center" wrapText="1"/>
      <protection locked="0"/>
    </xf>
    <xf numFmtId="0" fontId="27" fillId="13" borderId="20" xfId="0" applyFont="1" applyFill="1" applyBorder="1" applyAlignment="1" applyProtection="1">
      <alignment horizontal="center" vertical="center" wrapText="1"/>
      <protection locked="0"/>
    </xf>
    <xf numFmtId="0" fontId="27" fillId="13" borderId="23" xfId="0" applyFont="1" applyFill="1" applyBorder="1" applyAlignment="1" applyProtection="1">
      <alignment horizontal="center" vertical="center" wrapText="1"/>
      <protection locked="0"/>
    </xf>
    <xf numFmtId="165" fontId="27" fillId="13" borderId="26" xfId="0" applyNumberFormat="1" applyFont="1" applyFill="1" applyBorder="1" applyAlignment="1">
      <alignment horizontal="center" vertical="center" wrapText="1"/>
    </xf>
    <xf numFmtId="165" fontId="27" fillId="13" borderId="28" xfId="0" applyNumberFormat="1" applyFont="1" applyFill="1" applyBorder="1" applyAlignment="1">
      <alignment horizontal="center" vertical="center" wrapText="1"/>
    </xf>
    <xf numFmtId="165" fontId="27" fillId="13" borderId="27" xfId="0" applyNumberFormat="1" applyFont="1" applyFill="1" applyBorder="1" applyAlignment="1">
      <alignment horizontal="center" vertical="center" wrapText="1"/>
    </xf>
    <xf numFmtId="0" fontId="27" fillId="13" borderId="26" xfId="0" applyFont="1" applyFill="1" applyBorder="1" applyAlignment="1" applyProtection="1">
      <alignment horizontal="center" vertical="center" wrapText="1"/>
      <protection locked="0"/>
    </xf>
    <xf numFmtId="0" fontId="27" fillId="13" borderId="28" xfId="0" applyFont="1" applyFill="1" applyBorder="1" applyAlignment="1" applyProtection="1">
      <alignment horizontal="center" vertical="center" wrapText="1"/>
      <protection locked="0"/>
    </xf>
    <xf numFmtId="0" fontId="27" fillId="13" borderId="27" xfId="0" applyFont="1" applyFill="1" applyBorder="1" applyAlignment="1" applyProtection="1">
      <alignment horizontal="center" vertical="center" wrapText="1"/>
      <protection locked="0"/>
    </xf>
    <xf numFmtId="0" fontId="29" fillId="13" borderId="26" xfId="0" applyFont="1" applyFill="1" applyBorder="1" applyAlignment="1" applyProtection="1">
      <alignment horizontal="center" vertical="center" wrapText="1"/>
      <protection locked="0"/>
    </xf>
    <xf numFmtId="0" fontId="29" fillId="13" borderId="28" xfId="0" applyFont="1" applyFill="1" applyBorder="1" applyAlignment="1" applyProtection="1">
      <alignment horizontal="center" vertical="center" wrapText="1"/>
      <protection locked="0"/>
    </xf>
    <xf numFmtId="0" fontId="29" fillId="13" borderId="27" xfId="0" applyFont="1" applyFill="1" applyBorder="1" applyAlignment="1" applyProtection="1">
      <alignment horizontal="center" vertical="center" wrapText="1"/>
      <protection locked="0"/>
    </xf>
    <xf numFmtId="0" fontId="26" fillId="13" borderId="26" xfId="0" applyFont="1" applyFill="1" applyBorder="1" applyAlignment="1" applyProtection="1">
      <alignment horizontal="justify" vertical="center" wrapText="1"/>
      <protection locked="0"/>
    </xf>
    <xf numFmtId="0" fontId="26" fillId="13" borderId="28" xfId="0" applyFont="1" applyFill="1" applyBorder="1" applyAlignment="1" applyProtection="1">
      <alignment horizontal="justify" vertical="center" wrapText="1"/>
      <protection locked="0"/>
    </xf>
    <xf numFmtId="0" fontId="26" fillId="13" borderId="27" xfId="0" applyFont="1" applyFill="1" applyBorder="1" applyAlignment="1" applyProtection="1">
      <alignment horizontal="justify" vertical="center" wrapText="1"/>
      <protection locked="0"/>
    </xf>
    <xf numFmtId="0" fontId="28" fillId="0" borderId="26" xfId="0" applyFont="1" applyBorder="1" applyAlignment="1">
      <alignment horizontal="justify" vertical="center" wrapText="1"/>
    </xf>
    <xf numFmtId="0" fontId="28" fillId="0" borderId="28"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6" xfId="0" applyFont="1" applyBorder="1" applyAlignment="1" applyProtection="1">
      <alignment horizontal="justify" vertical="center" wrapText="1"/>
      <protection locked="0"/>
    </xf>
    <xf numFmtId="0" fontId="28" fillId="0" borderId="28" xfId="0" applyFont="1" applyBorder="1" applyAlignment="1" applyProtection="1">
      <alignment horizontal="justify" vertical="center" wrapText="1"/>
      <protection locked="0"/>
    </xf>
    <xf numFmtId="0" fontId="28" fillId="0" borderId="27" xfId="0" applyFont="1" applyBorder="1" applyAlignment="1" applyProtection="1">
      <alignment horizontal="justify" vertical="center" wrapText="1"/>
      <protection locked="0"/>
    </xf>
    <xf numFmtId="0" fontId="28" fillId="0" borderId="26" xfId="0" applyFont="1" applyBorder="1" applyAlignment="1" applyProtection="1">
      <alignment horizontal="left" vertical="center" wrapText="1"/>
      <protection locked="0"/>
    </xf>
    <xf numFmtId="0" fontId="28" fillId="0" borderId="28" xfId="0" applyFont="1" applyBorder="1" applyAlignment="1" applyProtection="1">
      <alignment horizontal="left" vertical="center" wrapText="1"/>
      <protection locked="0"/>
    </xf>
    <xf numFmtId="0" fontId="28" fillId="0" borderId="27" xfId="0" applyFont="1" applyBorder="1" applyAlignment="1" applyProtection="1">
      <alignment horizontal="left" vertical="center" wrapText="1"/>
      <protection locked="0"/>
    </xf>
    <xf numFmtId="0" fontId="26" fillId="13" borderId="26" xfId="0" applyFont="1" applyFill="1" applyBorder="1" applyAlignment="1">
      <alignment horizontal="center"/>
    </xf>
    <xf numFmtId="0" fontId="26" fillId="13" borderId="28" xfId="0" applyFont="1" applyFill="1" applyBorder="1" applyAlignment="1">
      <alignment horizontal="center"/>
    </xf>
    <xf numFmtId="0" fontId="26" fillId="13" borderId="27" xfId="0" applyFont="1" applyFill="1" applyBorder="1" applyAlignment="1">
      <alignment horizontal="center"/>
    </xf>
    <xf numFmtId="0" fontId="0" fillId="19" borderId="17" xfId="0" applyFill="1" applyBorder="1" applyAlignment="1">
      <alignment horizontal="center" vertical="center"/>
    </xf>
    <xf numFmtId="0" fontId="0" fillId="19" borderId="21" xfId="0" applyFill="1" applyBorder="1" applyAlignment="1">
      <alignment horizontal="center" vertical="center"/>
    </xf>
    <xf numFmtId="0" fontId="0" fillId="19" borderId="25" xfId="0" applyFill="1" applyBorder="1" applyAlignment="1">
      <alignment horizontal="center" vertical="center"/>
    </xf>
    <xf numFmtId="0" fontId="0" fillId="19" borderId="19" xfId="0" applyFill="1" applyBorder="1" applyAlignment="1">
      <alignment horizontal="center" vertical="center"/>
    </xf>
    <xf numFmtId="0" fontId="12" fillId="16" borderId="26" xfId="0" applyFont="1" applyFill="1" applyBorder="1" applyAlignment="1">
      <alignment horizontal="center" vertical="center" wrapText="1"/>
    </xf>
    <xf numFmtId="0" fontId="12" fillId="16" borderId="28" xfId="0" applyFont="1" applyFill="1" applyBorder="1" applyAlignment="1">
      <alignment horizontal="center" vertical="center" wrapText="1"/>
    </xf>
    <xf numFmtId="0" fontId="12" fillId="16" borderId="27" xfId="0" applyFont="1" applyFill="1" applyBorder="1" applyAlignment="1">
      <alignment horizontal="center" vertical="center" wrapText="1"/>
    </xf>
    <xf numFmtId="0" fontId="12" fillId="13" borderId="26" xfId="0" applyFont="1" applyFill="1" applyBorder="1" applyAlignment="1">
      <alignment horizontal="center" wrapText="1"/>
    </xf>
    <xf numFmtId="0" fontId="12" fillId="13" borderId="28" xfId="0" applyFont="1" applyFill="1" applyBorder="1" applyAlignment="1">
      <alignment horizontal="center" wrapText="1"/>
    </xf>
    <xf numFmtId="0" fontId="12" fillId="13" borderId="27" xfId="0" applyFont="1" applyFill="1" applyBorder="1" applyAlignment="1">
      <alignment horizontal="center" wrapText="1"/>
    </xf>
    <xf numFmtId="0" fontId="22" fillId="0" borderId="26" xfId="0" applyFont="1" applyBorder="1" applyAlignment="1" applyProtection="1">
      <alignment horizontal="justify" vertical="center" wrapText="1"/>
      <protection locked="0"/>
    </xf>
    <xf numFmtId="0" fontId="22" fillId="0" borderId="28" xfId="0" applyFont="1" applyBorder="1" applyAlignment="1" applyProtection="1">
      <alignment horizontal="justify" vertical="center" wrapText="1"/>
      <protection locked="0"/>
    </xf>
    <xf numFmtId="0" fontId="22" fillId="0" borderId="27" xfId="0" applyFont="1" applyBorder="1" applyAlignment="1" applyProtection="1">
      <alignment horizontal="justify" vertical="center" wrapText="1"/>
      <protection locked="0"/>
    </xf>
    <xf numFmtId="165" fontId="15" fillId="13" borderId="26" xfId="0" applyNumberFormat="1" applyFont="1" applyFill="1" applyBorder="1" applyAlignment="1">
      <alignment horizontal="center" vertical="center" wrapText="1"/>
    </xf>
    <xf numFmtId="165" fontId="15" fillId="13" borderId="28" xfId="0" applyNumberFormat="1" applyFont="1" applyFill="1" applyBorder="1" applyAlignment="1">
      <alignment horizontal="center" vertical="center" wrapText="1"/>
    </xf>
    <xf numFmtId="165" fontId="15" fillId="13" borderId="27" xfId="0" applyNumberFormat="1" applyFont="1" applyFill="1" applyBorder="1" applyAlignment="1">
      <alignment horizontal="center" vertical="center" wrapText="1"/>
    </xf>
    <xf numFmtId="0" fontId="15" fillId="13" borderId="26" xfId="0" applyFont="1" applyFill="1" applyBorder="1" applyAlignment="1">
      <alignment horizontal="center"/>
    </xf>
    <xf numFmtId="0" fontId="15" fillId="13" borderId="28" xfId="0" applyFont="1" applyFill="1" applyBorder="1" applyAlignment="1">
      <alignment horizontal="center"/>
    </xf>
    <xf numFmtId="0" fontId="15" fillId="13" borderId="27" xfId="0" applyFont="1" applyFill="1" applyBorder="1" applyAlignment="1">
      <alignment horizontal="center"/>
    </xf>
    <xf numFmtId="0" fontId="15" fillId="13" borderId="26" xfId="0" applyFont="1" applyFill="1" applyBorder="1" applyAlignment="1">
      <alignment horizontal="justify" vertical="center" wrapText="1"/>
    </xf>
    <xf numFmtId="0" fontId="15" fillId="13" borderId="28" xfId="0" applyFont="1" applyFill="1" applyBorder="1" applyAlignment="1">
      <alignment horizontal="justify" vertical="center" wrapText="1"/>
    </xf>
    <xf numFmtId="0" fontId="15" fillId="13" borderId="27" xfId="0" applyFont="1" applyFill="1" applyBorder="1" applyAlignment="1">
      <alignment horizontal="justify" vertical="center" wrapText="1"/>
    </xf>
    <xf numFmtId="0" fontId="15" fillId="0" borderId="26"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26"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27" xfId="0" applyFont="1" applyBorder="1" applyAlignment="1">
      <alignment horizontal="justify" vertical="center" wrapText="1"/>
    </xf>
    <xf numFmtId="0" fontId="15" fillId="0" borderId="26"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13" borderId="26" xfId="0" applyFont="1" applyFill="1" applyBorder="1" applyAlignment="1" applyProtection="1">
      <alignment horizontal="left" vertical="center" wrapText="1"/>
      <protection locked="0"/>
    </xf>
    <xf numFmtId="0" fontId="15" fillId="13" borderId="28" xfId="0" applyFont="1" applyFill="1" applyBorder="1" applyAlignment="1" applyProtection="1">
      <alignment horizontal="left" vertical="center" wrapText="1"/>
      <protection locked="0"/>
    </xf>
    <xf numFmtId="0" fontId="15" fillId="13" borderId="27" xfId="0" applyFont="1" applyFill="1" applyBorder="1" applyAlignment="1" applyProtection="1">
      <alignment horizontal="left" vertical="center" wrapText="1"/>
      <protection locked="0"/>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9" fontId="12" fillId="13" borderId="26" xfId="0" applyNumberFormat="1" applyFont="1" applyFill="1" applyBorder="1" applyAlignment="1">
      <alignment horizontal="center" vertical="center" wrapText="1"/>
    </xf>
    <xf numFmtId="14" fontId="12" fillId="13" borderId="26" xfId="0" applyNumberFormat="1" applyFont="1" applyFill="1" applyBorder="1" applyAlignment="1">
      <alignment horizontal="center"/>
    </xf>
    <xf numFmtId="14" fontId="12" fillId="13" borderId="28" xfId="0" applyNumberFormat="1" applyFont="1" applyFill="1" applyBorder="1" applyAlignment="1">
      <alignment horizontal="center"/>
    </xf>
    <xf numFmtId="14" fontId="12" fillId="13" borderId="27" xfId="0" applyNumberFormat="1" applyFont="1" applyFill="1" applyBorder="1" applyAlignment="1">
      <alignment horizontal="center"/>
    </xf>
    <xf numFmtId="14" fontId="12" fillId="0" borderId="26" xfId="0" applyNumberFormat="1" applyFont="1" applyBorder="1" applyAlignment="1">
      <alignment horizontal="center"/>
    </xf>
    <xf numFmtId="14" fontId="12" fillId="0" borderId="28" xfId="0" applyNumberFormat="1" applyFont="1" applyBorder="1" applyAlignment="1">
      <alignment horizontal="center"/>
    </xf>
    <xf numFmtId="14" fontId="12" fillId="0" borderId="27" xfId="0" applyNumberFormat="1" applyFont="1" applyBorder="1" applyAlignment="1">
      <alignment horizontal="center"/>
    </xf>
    <xf numFmtId="0" fontId="12" fillId="0" borderId="26" xfId="0" applyFont="1" applyBorder="1" applyAlignment="1">
      <alignment horizontal="center"/>
    </xf>
    <xf numFmtId="0" fontId="12" fillId="0" borderId="28" xfId="0" applyFont="1" applyBorder="1" applyAlignment="1">
      <alignment horizontal="center"/>
    </xf>
    <xf numFmtId="0" fontId="12" fillId="0" borderId="27" xfId="0" applyFont="1" applyBorder="1" applyAlignment="1">
      <alignment horizontal="center"/>
    </xf>
    <xf numFmtId="0" fontId="21" fillId="0" borderId="26"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29" xfId="0" applyFont="1" applyBorder="1" applyAlignment="1">
      <alignment horizontal="justify" vertical="center" wrapText="1"/>
    </xf>
    <xf numFmtId="0" fontId="12" fillId="0" borderId="19" xfId="0" applyFont="1" applyBorder="1" applyAlignment="1" applyProtection="1">
      <alignment horizontal="center" vertical="center" wrapText="1"/>
      <protection locked="0"/>
    </xf>
    <xf numFmtId="14" fontId="12" fillId="0" borderId="19" xfId="0" applyNumberFormat="1" applyFont="1" applyBorder="1" applyAlignment="1">
      <alignment horizontal="center" vertical="center"/>
    </xf>
    <xf numFmtId="14" fontId="12" fillId="13" borderId="19" xfId="0" applyNumberFormat="1" applyFont="1" applyFill="1" applyBorder="1" applyAlignment="1">
      <alignment horizontal="center" vertical="center"/>
    </xf>
    <xf numFmtId="1" fontId="12" fillId="13" borderId="26" xfId="0" applyNumberFormat="1" applyFont="1" applyFill="1" applyBorder="1" applyAlignment="1">
      <alignment horizontal="center" vertical="center" wrapText="1"/>
    </xf>
    <xf numFmtId="1" fontId="12" fillId="13" borderId="28" xfId="0" applyNumberFormat="1" applyFont="1" applyFill="1" applyBorder="1" applyAlignment="1">
      <alignment horizontal="center" vertical="center" wrapText="1"/>
    </xf>
    <xf numFmtId="1" fontId="12" fillId="13" borderId="27" xfId="0" applyNumberFormat="1" applyFont="1" applyFill="1" applyBorder="1" applyAlignment="1">
      <alignment horizontal="center" vertical="center" wrapText="1"/>
    </xf>
    <xf numFmtId="0" fontId="21" fillId="13" borderId="26" xfId="0" applyFont="1" applyFill="1" applyBorder="1" applyAlignment="1">
      <alignment horizontal="justify" vertical="center" wrapText="1"/>
    </xf>
    <xf numFmtId="0" fontId="21" fillId="13" borderId="28" xfId="0" applyFont="1" applyFill="1" applyBorder="1" applyAlignment="1">
      <alignment horizontal="justify" vertical="center" wrapText="1"/>
    </xf>
    <xf numFmtId="0" fontId="21" fillId="13" borderId="27" xfId="0" applyFont="1" applyFill="1" applyBorder="1" applyAlignment="1">
      <alignment horizontal="justify" vertical="center" wrapText="1"/>
    </xf>
    <xf numFmtId="0" fontId="21" fillId="13" borderId="26" xfId="0" applyFont="1" applyFill="1" applyBorder="1" applyAlignment="1">
      <alignment horizontal="center" vertical="center" wrapText="1"/>
    </xf>
    <xf numFmtId="0" fontId="21" fillId="13" borderId="28"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21" fillId="0" borderId="26"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7" xfId="0" applyFont="1" applyBorder="1" applyAlignment="1">
      <alignment horizontal="justify" vertical="center" wrapText="1"/>
    </xf>
    <xf numFmtId="165" fontId="21" fillId="13" borderId="26" xfId="0" applyNumberFormat="1" applyFont="1" applyFill="1" applyBorder="1" applyAlignment="1">
      <alignment horizontal="center" vertical="center" wrapText="1"/>
    </xf>
    <xf numFmtId="165" fontId="21" fillId="13" borderId="28" xfId="0" applyNumberFormat="1" applyFont="1" applyFill="1" applyBorder="1" applyAlignment="1">
      <alignment horizontal="center" vertical="center" wrapText="1"/>
    </xf>
    <xf numFmtId="165" fontId="21" fillId="13" borderId="27" xfId="0" applyNumberFormat="1" applyFont="1" applyFill="1" applyBorder="1" applyAlignment="1">
      <alignment horizontal="center" vertical="center" wrapText="1"/>
    </xf>
    <xf numFmtId="0" fontId="21" fillId="13" borderId="26" xfId="0" applyFont="1" applyFill="1" applyBorder="1" applyAlignment="1" applyProtection="1">
      <alignment horizontal="center" vertical="center" wrapText="1"/>
      <protection locked="0"/>
    </xf>
    <xf numFmtId="0" fontId="21" fillId="13" borderId="28" xfId="0" applyFont="1" applyFill="1" applyBorder="1" applyAlignment="1" applyProtection="1">
      <alignment horizontal="center" vertical="center" wrapText="1"/>
      <protection locked="0"/>
    </xf>
    <xf numFmtId="0" fontId="21" fillId="13" borderId="27" xfId="0" applyFont="1" applyFill="1" applyBorder="1" applyAlignment="1" applyProtection="1">
      <alignment horizontal="center" vertical="center" wrapText="1"/>
      <protection locked="0"/>
    </xf>
    <xf numFmtId="0" fontId="21" fillId="13" borderId="26" xfId="0" applyFont="1" applyFill="1" applyBorder="1" applyAlignment="1">
      <alignment horizontal="center"/>
    </xf>
    <xf numFmtId="0" fontId="21" fillId="13" borderId="28" xfId="0" applyFont="1" applyFill="1" applyBorder="1" applyAlignment="1">
      <alignment horizontal="center"/>
    </xf>
    <xf numFmtId="0" fontId="21" fillId="13" borderId="27" xfId="0" applyFont="1" applyFill="1" applyBorder="1" applyAlignment="1">
      <alignment horizontal="center"/>
    </xf>
    <xf numFmtId="0" fontId="21" fillId="0" borderId="26"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13" borderId="26" xfId="0" applyFont="1" applyFill="1" applyBorder="1" applyAlignment="1" applyProtection="1">
      <alignment horizontal="justify" vertical="center" wrapText="1"/>
      <protection locked="0"/>
    </xf>
    <xf numFmtId="0" fontId="21" fillId="13" borderId="28" xfId="0" applyFont="1" applyFill="1" applyBorder="1" applyAlignment="1" applyProtection="1">
      <alignment horizontal="justify" vertical="center" wrapText="1"/>
      <protection locked="0"/>
    </xf>
    <xf numFmtId="0" fontId="21" fillId="13" borderId="27" xfId="0" applyFont="1" applyFill="1" applyBorder="1" applyAlignment="1" applyProtection="1">
      <alignment horizontal="justify" vertical="center" wrapText="1"/>
      <protection locked="0"/>
    </xf>
    <xf numFmtId="0" fontId="21" fillId="13" borderId="26" xfId="0" applyFont="1" applyFill="1" applyBorder="1" applyAlignment="1" applyProtection="1">
      <alignment horizontal="left" vertical="center" wrapText="1"/>
      <protection locked="0"/>
    </xf>
    <xf numFmtId="0" fontId="21" fillId="13" borderId="28" xfId="0" applyFont="1" applyFill="1" applyBorder="1" applyAlignment="1" applyProtection="1">
      <alignment horizontal="left" vertical="center" wrapText="1"/>
      <protection locked="0"/>
    </xf>
    <xf numFmtId="0" fontId="21" fillId="13" borderId="27" xfId="0" applyFont="1" applyFill="1" applyBorder="1" applyAlignment="1" applyProtection="1">
      <alignment horizontal="left" vertical="center" wrapText="1"/>
      <protection locked="0"/>
    </xf>
    <xf numFmtId="0" fontId="21" fillId="0" borderId="26" xfId="0" applyFont="1" applyBorder="1" applyAlignment="1" applyProtection="1">
      <alignment horizontal="justify" vertical="center" wrapText="1"/>
      <protection locked="0"/>
    </xf>
    <xf numFmtId="0" fontId="21" fillId="0" borderId="28" xfId="0" applyFont="1" applyBorder="1" applyAlignment="1" applyProtection="1">
      <alignment horizontal="justify" vertical="center" wrapText="1"/>
      <protection locked="0"/>
    </xf>
    <xf numFmtId="0" fontId="21" fillId="0" borderId="27" xfId="0" applyFont="1" applyBorder="1" applyAlignment="1" applyProtection="1">
      <alignment horizontal="justify" vertical="center" wrapText="1"/>
      <protection locked="0"/>
    </xf>
    <xf numFmtId="0" fontId="12" fillId="13" borderId="19" xfId="0" applyFont="1" applyFill="1" applyBorder="1" applyAlignment="1" applyProtection="1">
      <alignment horizontal="center" vertical="center" wrapText="1"/>
      <protection locked="0"/>
    </xf>
    <xf numFmtId="0" fontId="15" fillId="13" borderId="20" xfId="0" applyFont="1" applyFill="1" applyBorder="1" applyAlignment="1" applyProtection="1">
      <alignment horizontal="center" vertical="center" wrapText="1"/>
      <protection locked="0"/>
    </xf>
    <xf numFmtId="0" fontId="12" fillId="13" borderId="16" xfId="0" applyFont="1" applyFill="1" applyBorder="1" applyAlignment="1" applyProtection="1">
      <alignment horizontal="justify" vertical="center" wrapText="1"/>
      <protection locked="0"/>
    </xf>
    <xf numFmtId="0" fontId="12" fillId="13" borderId="0" xfId="0" applyFont="1" applyFill="1" applyAlignment="1" applyProtection="1">
      <alignment horizontal="justify" vertical="center" wrapText="1"/>
      <protection locked="0"/>
    </xf>
    <xf numFmtId="0" fontId="12" fillId="13" borderId="24" xfId="0" applyFont="1" applyFill="1" applyBorder="1" applyAlignment="1" applyProtection="1">
      <alignment horizontal="justify" vertical="center" wrapText="1"/>
      <protection locked="0"/>
    </xf>
    <xf numFmtId="15" fontId="12" fillId="13" borderId="26" xfId="0" applyNumberFormat="1" applyFont="1" applyFill="1" applyBorder="1" applyAlignment="1">
      <alignment horizontal="center" vertical="center"/>
    </xf>
    <xf numFmtId="15" fontId="12" fillId="13" borderId="28" xfId="0" applyNumberFormat="1" applyFont="1" applyFill="1" applyBorder="1" applyAlignment="1">
      <alignment horizontal="center" vertical="center"/>
    </xf>
    <xf numFmtId="15" fontId="12" fillId="13" borderId="27" xfId="0" applyNumberFormat="1" applyFont="1" applyFill="1" applyBorder="1" applyAlignment="1">
      <alignment horizontal="center" vertical="center"/>
    </xf>
    <xf numFmtId="0" fontId="0" fillId="0" borderId="19" xfId="0" applyBorder="1" applyAlignment="1">
      <alignment horizontal="center" vertical="center"/>
    </xf>
    <xf numFmtId="0" fontId="0" fillId="7" borderId="19" xfId="0" applyFill="1" applyBorder="1" applyAlignment="1" applyProtection="1">
      <alignment horizontal="center" vertical="center"/>
      <protection locked="0"/>
    </xf>
    <xf numFmtId="0" fontId="0" fillId="7" borderId="26" xfId="0" applyFill="1" applyBorder="1" applyAlignment="1">
      <alignment horizontal="center"/>
    </xf>
    <xf numFmtId="0" fontId="0" fillId="7" borderId="27" xfId="0" applyFill="1" applyBorder="1" applyAlignment="1">
      <alignment horizontal="center"/>
    </xf>
    <xf numFmtId="0" fontId="0" fillId="7" borderId="26"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26" xfId="0" applyFill="1" applyBorder="1" applyAlignment="1" applyProtection="1">
      <alignment horizontal="justify" vertical="center" wrapText="1"/>
      <protection locked="0"/>
    </xf>
    <xf numFmtId="0" fontId="0" fillId="7" borderId="28" xfId="0" applyFill="1" applyBorder="1" applyAlignment="1" applyProtection="1">
      <alignment horizontal="justify" vertical="center" wrapText="1"/>
      <protection locked="0"/>
    </xf>
    <xf numFmtId="0" fontId="0" fillId="7" borderId="27" xfId="0" applyFill="1" applyBorder="1" applyAlignment="1" applyProtection="1">
      <alignment horizontal="justify" vertical="center" wrapText="1"/>
      <protection locked="0"/>
    </xf>
    <xf numFmtId="0" fontId="0" fillId="7" borderId="26" xfId="0" applyFill="1" applyBorder="1" applyAlignment="1">
      <alignment horizontal="justify" vertical="center" wrapText="1"/>
    </xf>
    <xf numFmtId="0" fontId="0" fillId="7" borderId="28" xfId="0" applyFill="1" applyBorder="1" applyAlignment="1">
      <alignment horizontal="justify" vertical="center" wrapText="1"/>
    </xf>
    <xf numFmtId="0" fontId="0" fillId="7" borderId="27" xfId="0" applyFill="1" applyBorder="1" applyAlignment="1">
      <alignment horizontal="justify" vertical="center" wrapText="1"/>
    </xf>
    <xf numFmtId="0" fontId="0" fillId="0" borderId="26" xfId="0" applyBorder="1" applyAlignment="1">
      <alignment horizontal="justify" vertical="center" wrapText="1"/>
    </xf>
    <xf numFmtId="0" fontId="0" fillId="0" borderId="28" xfId="0" applyBorder="1" applyAlignment="1">
      <alignment horizontal="justify" vertical="center" wrapText="1"/>
    </xf>
    <xf numFmtId="0" fontId="0" fillId="0" borderId="27" xfId="0" applyBorder="1" applyAlignment="1">
      <alignment horizontal="justify" vertical="center" wrapText="1"/>
    </xf>
    <xf numFmtId="0" fontId="0" fillId="7" borderId="26"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27" xfId="0" applyFill="1" applyBorder="1" applyAlignment="1">
      <alignment horizontal="center" vertical="center" wrapText="1"/>
    </xf>
    <xf numFmtId="165" fontId="0" fillId="7" borderId="26" xfId="0" applyNumberFormat="1" applyFill="1" applyBorder="1" applyAlignment="1">
      <alignment horizontal="center" vertical="center" wrapText="1"/>
    </xf>
    <xf numFmtId="165" fontId="0" fillId="7" borderId="28" xfId="0" applyNumberFormat="1" applyFill="1" applyBorder="1" applyAlignment="1">
      <alignment horizontal="center" vertical="center" wrapText="1"/>
    </xf>
    <xf numFmtId="165" fontId="0" fillId="7" borderId="27" xfId="0" applyNumberFormat="1" applyFill="1" applyBorder="1" applyAlignment="1">
      <alignment horizontal="center" vertical="center" wrapText="1"/>
    </xf>
    <xf numFmtId="17" fontId="0" fillId="7" borderId="26" xfId="0" applyNumberFormat="1" applyFill="1" applyBorder="1" applyAlignment="1">
      <alignment horizontal="center" vertical="center" wrapText="1"/>
    </xf>
    <xf numFmtId="17" fontId="0" fillId="7" borderId="27" xfId="0" applyNumberFormat="1" applyFill="1" applyBorder="1" applyAlignment="1">
      <alignment horizontal="center" vertical="center" wrapText="1"/>
    </xf>
    <xf numFmtId="0" fontId="0" fillId="7" borderId="28" xfId="0" applyFill="1" applyBorder="1" applyAlignment="1">
      <alignment horizontal="center"/>
    </xf>
    <xf numFmtId="0" fontId="14" fillId="13" borderId="19" xfId="0" applyFont="1" applyFill="1" applyBorder="1" applyAlignment="1" applyProtection="1">
      <alignment horizontal="center" vertical="center" wrapText="1"/>
      <protection locked="0"/>
    </xf>
    <xf numFmtId="14" fontId="14" fillId="13" borderId="19" xfId="0" applyNumberFormat="1" applyFont="1" applyFill="1" applyBorder="1" applyAlignment="1" applyProtection="1">
      <alignment horizontal="center" vertical="center" wrapText="1"/>
      <protection locked="0"/>
    </xf>
    <xf numFmtId="0" fontId="0" fillId="7" borderId="19" xfId="0" applyFill="1" applyBorder="1" applyAlignment="1" applyProtection="1">
      <alignment horizontal="center" vertical="center" wrapText="1"/>
      <protection locked="0"/>
    </xf>
    <xf numFmtId="14" fontId="0" fillId="7" borderId="26" xfId="0" applyNumberFormat="1" applyFill="1" applyBorder="1" applyAlignment="1">
      <alignment horizontal="center" vertical="center" wrapText="1"/>
    </xf>
    <xf numFmtId="14" fontId="0" fillId="7" borderId="28" xfId="0" applyNumberFormat="1" applyFill="1" applyBorder="1" applyAlignment="1">
      <alignment horizontal="center" vertical="center" wrapText="1"/>
    </xf>
    <xf numFmtId="14" fontId="0" fillId="7" borderId="27" xfId="0" applyNumberFormat="1" applyFill="1" applyBorder="1" applyAlignment="1">
      <alignment horizontal="center" vertical="center" wrapText="1"/>
    </xf>
    <xf numFmtId="0" fontId="0" fillId="0" borderId="26" xfId="0" applyBorder="1" applyAlignment="1" applyProtection="1">
      <alignment horizontal="justify" vertical="center" wrapText="1"/>
      <protection locked="0"/>
    </xf>
    <xf numFmtId="0" fontId="0" fillId="0" borderId="28" xfId="0" applyBorder="1" applyAlignment="1" applyProtection="1">
      <alignment horizontal="justify" vertical="center" wrapText="1"/>
      <protection locked="0"/>
    </xf>
    <xf numFmtId="0" fontId="0" fillId="0" borderId="27" xfId="0" applyBorder="1" applyAlignment="1" applyProtection="1">
      <alignment horizontal="justify" vertical="center" wrapText="1"/>
      <protection locked="0"/>
    </xf>
    <xf numFmtId="166" fontId="0" fillId="7" borderId="26" xfId="0" applyNumberFormat="1" applyFill="1" applyBorder="1" applyAlignment="1">
      <alignment horizontal="center" vertical="center" wrapText="1"/>
    </xf>
    <xf numFmtId="166" fontId="0" fillId="7" borderId="28" xfId="0" applyNumberFormat="1" applyFill="1" applyBorder="1" applyAlignment="1">
      <alignment horizontal="center" vertical="center" wrapText="1"/>
    </xf>
    <xf numFmtId="166" fontId="0" fillId="7" borderId="27" xfId="0" applyNumberFormat="1" applyFill="1" applyBorder="1" applyAlignment="1">
      <alignment horizontal="center" vertical="center" wrapText="1"/>
    </xf>
    <xf numFmtId="167" fontId="12" fillId="13" borderId="26" xfId="1" applyNumberFormat="1" applyFont="1" applyFill="1" applyBorder="1" applyAlignment="1" applyProtection="1">
      <alignment vertical="center" wrapText="1"/>
      <protection locked="0"/>
    </xf>
    <xf numFmtId="167" fontId="12" fillId="13" borderId="28" xfId="1" applyNumberFormat="1" applyFont="1" applyFill="1" applyBorder="1" applyAlignment="1" applyProtection="1">
      <alignment vertical="center" wrapText="1"/>
      <protection locked="0"/>
    </xf>
    <xf numFmtId="167" fontId="12" fillId="13" borderId="27" xfId="1" applyNumberFormat="1" applyFont="1" applyFill="1" applyBorder="1" applyAlignment="1" applyProtection="1">
      <alignment vertical="center" wrapText="1"/>
      <protection locked="0"/>
    </xf>
    <xf numFmtId="165" fontId="26" fillId="13" borderId="26" xfId="0" applyNumberFormat="1" applyFont="1" applyFill="1" applyBorder="1" applyAlignment="1">
      <alignment horizontal="center" vertical="center" wrapText="1"/>
    </xf>
    <xf numFmtId="165" fontId="26" fillId="13" borderId="28" xfId="0" applyNumberFormat="1" applyFont="1" applyFill="1" applyBorder="1" applyAlignment="1">
      <alignment horizontal="center" vertical="center" wrapText="1"/>
    </xf>
    <xf numFmtId="165" fontId="26" fillId="13" borderId="27" xfId="0" applyNumberFormat="1" applyFont="1" applyFill="1" applyBorder="1" applyAlignment="1">
      <alignment horizontal="center" vertical="center" wrapText="1"/>
    </xf>
    <xf numFmtId="0" fontId="32" fillId="13" borderId="26" xfId="0" applyFont="1" applyFill="1" applyBorder="1" applyAlignment="1" applyProtection="1">
      <alignment horizontal="justify" vertical="center" wrapText="1"/>
      <protection locked="0"/>
    </xf>
    <xf numFmtId="0" fontId="32" fillId="13" borderId="28" xfId="0" applyFont="1" applyFill="1" applyBorder="1" applyAlignment="1" applyProtection="1">
      <alignment horizontal="justify" vertical="center" wrapText="1"/>
      <protection locked="0"/>
    </xf>
    <xf numFmtId="0" fontId="32" fillId="13" borderId="27" xfId="0" applyFont="1" applyFill="1" applyBorder="1" applyAlignment="1" applyProtection="1">
      <alignment horizontal="justify" vertical="center" wrapText="1"/>
      <protection locked="0"/>
    </xf>
    <xf numFmtId="0" fontId="32" fillId="13" borderId="26" xfId="0" applyFont="1" applyFill="1" applyBorder="1" applyAlignment="1" applyProtection="1">
      <alignment horizontal="center" vertical="center" wrapText="1"/>
      <protection locked="0"/>
    </xf>
    <xf numFmtId="0" fontId="32" fillId="13" borderId="28" xfId="0" applyFont="1" applyFill="1" applyBorder="1" applyAlignment="1" applyProtection="1">
      <alignment horizontal="center" vertical="center" wrapText="1"/>
      <protection locked="0"/>
    </xf>
    <xf numFmtId="0" fontId="32" fillId="13" borderId="27" xfId="0" applyFont="1" applyFill="1" applyBorder="1" applyAlignment="1" applyProtection="1">
      <alignment horizontal="center" vertical="center" wrapText="1"/>
      <protection locked="0"/>
    </xf>
    <xf numFmtId="0" fontId="26" fillId="13" borderId="26" xfId="0" applyFont="1" applyFill="1" applyBorder="1" applyAlignment="1">
      <alignment horizontal="justify" vertical="center" wrapText="1"/>
    </xf>
    <xf numFmtId="0" fontId="26" fillId="13" borderId="28" xfId="0" applyFont="1" applyFill="1" applyBorder="1" applyAlignment="1">
      <alignment horizontal="justify" vertical="center" wrapText="1"/>
    </xf>
    <xf numFmtId="0" fontId="26" fillId="13" borderId="27" xfId="0" applyFont="1" applyFill="1" applyBorder="1" applyAlignment="1">
      <alignment horizontal="justify" vertical="center" wrapText="1"/>
    </xf>
    <xf numFmtId="0" fontId="26" fillId="13" borderId="26" xfId="0" applyFont="1" applyFill="1" applyBorder="1" applyAlignment="1" applyProtection="1">
      <alignment horizontal="left" vertical="center" wrapText="1"/>
      <protection locked="0"/>
    </xf>
    <xf numFmtId="0" fontId="26" fillId="13" borderId="28" xfId="0" applyFont="1" applyFill="1" applyBorder="1" applyAlignment="1" applyProtection="1">
      <alignment horizontal="left" vertical="center" wrapText="1"/>
      <protection locked="0"/>
    </xf>
    <xf numFmtId="0" fontId="26" fillId="13" borderId="27" xfId="0" applyFont="1" applyFill="1" applyBorder="1" applyAlignment="1" applyProtection="1">
      <alignment horizontal="left" vertical="center" wrapText="1"/>
      <protection locked="0"/>
    </xf>
    <xf numFmtId="0" fontId="26" fillId="0" borderId="26" xfId="0" applyFont="1" applyBorder="1" applyAlignment="1" applyProtection="1">
      <alignment horizontal="justify" vertical="center" wrapText="1"/>
      <protection locked="0"/>
    </xf>
    <xf numFmtId="0" fontId="26" fillId="0" borderId="28" xfId="0" applyFont="1" applyBorder="1" applyAlignment="1" applyProtection="1">
      <alignment horizontal="justify" vertical="center" wrapText="1"/>
      <protection locked="0"/>
    </xf>
    <xf numFmtId="0" fontId="26" fillId="0" borderId="27" xfId="0" applyFont="1" applyBorder="1" applyAlignment="1" applyProtection="1">
      <alignment horizontal="justify" vertical="center" wrapText="1"/>
      <protection locked="0"/>
    </xf>
    <xf numFmtId="0" fontId="26" fillId="0" borderId="26" xfId="0" applyFont="1" applyBorder="1" applyAlignment="1">
      <alignment horizontal="justify" vertical="center" wrapText="1"/>
    </xf>
    <xf numFmtId="0" fontId="26" fillId="0" borderId="28" xfId="0" applyFont="1" applyBorder="1" applyAlignment="1">
      <alignment horizontal="justify" vertical="center" wrapText="1"/>
    </xf>
    <xf numFmtId="0" fontId="26" fillId="0" borderId="27" xfId="0" applyFont="1" applyBorder="1" applyAlignment="1">
      <alignment horizontal="justify" vertical="center" wrapText="1"/>
    </xf>
    <xf numFmtId="0" fontId="15" fillId="0" borderId="26"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13" borderId="26" xfId="0" applyFont="1" applyFill="1" applyBorder="1" applyAlignment="1">
      <alignment horizontal="center" vertical="center"/>
    </xf>
    <xf numFmtId="0" fontId="15" fillId="13" borderId="28" xfId="0" applyFont="1" applyFill="1" applyBorder="1" applyAlignment="1">
      <alignment horizontal="center" vertical="center"/>
    </xf>
    <xf numFmtId="0" fontId="15" fillId="13" borderId="27" xfId="0" applyFont="1" applyFill="1" applyBorder="1" applyAlignment="1">
      <alignment horizontal="center" vertical="center"/>
    </xf>
    <xf numFmtId="165" fontId="15" fillId="0" borderId="26" xfId="0" applyNumberFormat="1" applyFont="1" applyBorder="1" applyAlignment="1">
      <alignment horizontal="center" vertical="center" wrapText="1"/>
    </xf>
    <xf numFmtId="165" fontId="15" fillId="0" borderId="28" xfId="0" applyNumberFormat="1" applyFont="1" applyBorder="1" applyAlignment="1">
      <alignment horizontal="center" vertical="center" wrapText="1"/>
    </xf>
    <xf numFmtId="165" fontId="15" fillId="0" borderId="27" xfId="0" applyNumberFormat="1" applyFont="1" applyBorder="1" applyAlignment="1">
      <alignment horizontal="center" vertical="center" wrapText="1"/>
    </xf>
    <xf numFmtId="0" fontId="15" fillId="0" borderId="26" xfId="0" applyFont="1" applyBorder="1" applyAlignment="1">
      <alignment horizontal="center"/>
    </xf>
    <xf numFmtId="0" fontId="15" fillId="0" borderId="28" xfId="0" applyFont="1" applyBorder="1" applyAlignment="1">
      <alignment horizontal="center"/>
    </xf>
    <xf numFmtId="0" fontId="15" fillId="0" borderId="27" xfId="0" applyFont="1" applyBorder="1" applyAlignment="1">
      <alignment horizontal="center"/>
    </xf>
    <xf numFmtId="0" fontId="12" fillId="14" borderId="26" xfId="0" applyFont="1" applyFill="1" applyBorder="1" applyAlignment="1" applyProtection="1">
      <alignment horizontal="center" vertical="center" wrapText="1"/>
      <protection locked="0"/>
    </xf>
    <xf numFmtId="0" fontId="12" fillId="14" borderId="28" xfId="0" applyFont="1" applyFill="1" applyBorder="1" applyAlignment="1" applyProtection="1">
      <alignment horizontal="center" vertical="center" wrapText="1"/>
      <protection locked="0"/>
    </xf>
    <xf numFmtId="0" fontId="12" fillId="14" borderId="27" xfId="0" applyFont="1" applyFill="1" applyBorder="1" applyAlignment="1" applyProtection="1">
      <alignment horizontal="center" vertical="center" wrapText="1"/>
      <protection locked="0"/>
    </xf>
    <xf numFmtId="0" fontId="21" fillId="13" borderId="19" xfId="0" applyFont="1" applyFill="1" applyBorder="1" applyAlignment="1">
      <alignment horizontal="center" vertical="center" wrapText="1"/>
    </xf>
    <xf numFmtId="14" fontId="21" fillId="13" borderId="19" xfId="0" applyNumberFormat="1" applyFont="1" applyFill="1" applyBorder="1" applyAlignment="1">
      <alignment horizontal="center" vertical="center"/>
    </xf>
    <xf numFmtId="14" fontId="21" fillId="13" borderId="26" xfId="0" applyNumberFormat="1" applyFont="1" applyFill="1" applyBorder="1" applyAlignment="1">
      <alignment horizontal="center" vertical="center"/>
    </xf>
    <xf numFmtId="14" fontId="21" fillId="13" borderId="27" xfId="0" applyNumberFormat="1" applyFont="1" applyFill="1" applyBorder="1" applyAlignment="1">
      <alignment horizontal="center" vertical="center"/>
    </xf>
    <xf numFmtId="14" fontId="21" fillId="13" borderId="26" xfId="0" applyNumberFormat="1" applyFont="1" applyFill="1" applyBorder="1" applyAlignment="1">
      <alignment horizontal="center" vertical="center" wrapText="1"/>
    </xf>
    <xf numFmtId="14" fontId="21" fillId="13" borderId="28" xfId="0" applyNumberFormat="1" applyFont="1" applyFill="1" applyBorder="1" applyAlignment="1">
      <alignment horizontal="center" vertical="center" wrapText="1"/>
    </xf>
    <xf numFmtId="14" fontId="21" fillId="13" borderId="27" xfId="0" applyNumberFormat="1" applyFont="1" applyFill="1" applyBorder="1" applyAlignment="1">
      <alignment horizontal="center" vertical="center" wrapText="1"/>
    </xf>
    <xf numFmtId="1" fontId="12" fillId="13" borderId="26" xfId="0" applyNumberFormat="1" applyFont="1" applyFill="1" applyBorder="1" applyAlignment="1" applyProtection="1">
      <alignment horizontal="center" vertical="center" wrapText="1"/>
      <protection locked="0"/>
    </xf>
    <xf numFmtId="1" fontId="12" fillId="13" borderId="28" xfId="0" applyNumberFormat="1" applyFont="1" applyFill="1" applyBorder="1" applyAlignment="1" applyProtection="1">
      <alignment horizontal="center" vertical="center" wrapText="1"/>
      <protection locked="0"/>
    </xf>
    <xf numFmtId="1" fontId="12" fillId="13" borderId="27" xfId="0" applyNumberFormat="1" applyFont="1" applyFill="1" applyBorder="1" applyAlignment="1" applyProtection="1">
      <alignment horizontal="center" vertical="center" wrapText="1"/>
      <protection locked="0"/>
    </xf>
    <xf numFmtId="0" fontId="12" fillId="0" borderId="26" xfId="0" quotePrefix="1" applyFont="1" applyBorder="1" applyAlignment="1" applyProtection="1">
      <alignment horizontal="justify" vertical="center" wrapText="1"/>
      <protection locked="0"/>
    </xf>
    <xf numFmtId="0" fontId="12" fillId="13" borderId="26" xfId="0" quotePrefix="1" applyFont="1" applyFill="1" applyBorder="1" applyAlignment="1" applyProtection="1">
      <alignment horizontal="center" vertical="center" wrapText="1"/>
      <protection locked="0"/>
    </xf>
    <xf numFmtId="0" fontId="12" fillId="13" borderId="27" xfId="0" quotePrefix="1" applyFont="1" applyFill="1" applyBorder="1" applyAlignment="1" applyProtection="1">
      <alignment horizontal="center" vertical="center" wrapText="1"/>
      <protection locked="0"/>
    </xf>
    <xf numFmtId="0" fontId="0" fillId="7" borderId="0" xfId="0" applyFill="1" applyAlignment="1">
      <alignment horizontal="center"/>
    </xf>
    <xf numFmtId="0" fontId="9" fillId="0" borderId="24" xfId="0" applyFont="1" applyBorder="1" applyAlignment="1" applyProtection="1">
      <alignment horizontal="left" vertical="center"/>
      <protection locked="0"/>
    </xf>
    <xf numFmtId="0" fontId="0" fillId="0" borderId="15"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8" fillId="12" borderId="15" xfId="0" applyFont="1" applyFill="1" applyBorder="1" applyAlignment="1">
      <alignment horizontal="center"/>
    </xf>
    <xf numFmtId="0" fontId="8" fillId="12" borderId="16" xfId="0" applyFont="1" applyFill="1" applyBorder="1" applyAlignment="1">
      <alignment horizontal="center"/>
    </xf>
    <xf numFmtId="0" fontId="8" fillId="12" borderId="17" xfId="0" applyFont="1" applyFill="1" applyBorder="1" applyAlignment="1">
      <alignment horizontal="center"/>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12" borderId="20" xfId="0" applyFont="1" applyFill="1" applyBorder="1" applyAlignment="1">
      <alignment horizontal="center"/>
    </xf>
    <xf numFmtId="0" fontId="8" fillId="12" borderId="0" xfId="0" applyFont="1" applyFill="1" applyAlignment="1">
      <alignment horizontal="center"/>
    </xf>
    <xf numFmtId="0" fontId="8" fillId="12" borderId="21" xfId="0" applyFont="1" applyFill="1" applyBorder="1" applyAlignment="1">
      <alignment horizontal="center"/>
    </xf>
    <xf numFmtId="0" fontId="10" fillId="12" borderId="20" xfId="0" applyFont="1" applyFill="1" applyBorder="1" applyAlignment="1">
      <alignment horizontal="center"/>
    </xf>
    <xf numFmtId="0" fontId="10" fillId="12" borderId="0" xfId="0" applyFont="1" applyFill="1" applyAlignment="1">
      <alignment horizontal="center"/>
    </xf>
    <xf numFmtId="0" fontId="10" fillId="12" borderId="21" xfId="0" applyFont="1" applyFill="1" applyBorder="1" applyAlignment="1">
      <alignment horizontal="center"/>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6" fillId="0" borderId="13" xfId="0" applyFont="1" applyFill="1" applyBorder="1" applyAlignment="1">
      <alignment horizontal="justify" vertical="center"/>
    </xf>
    <xf numFmtId="0" fontId="6" fillId="0" borderId="14" xfId="0" applyFont="1" applyFill="1" applyBorder="1" applyAlignment="1">
      <alignment horizontal="justify"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0" fontId="6" fillId="0" borderId="5" xfId="0" applyFont="1" applyFill="1" applyBorder="1" applyAlignment="1">
      <alignment horizontal="justify" vertical="center"/>
    </xf>
    <xf numFmtId="0" fontId="6" fillId="0" borderId="6" xfId="0" applyFont="1" applyFill="1" applyBorder="1" applyAlignment="1">
      <alignment horizontal="justify" vertical="center"/>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47" fillId="3" borderId="2" xfId="0" applyFont="1" applyFill="1" applyBorder="1" applyAlignment="1">
      <alignment horizontal="center" vertical="center"/>
    </xf>
    <xf numFmtId="0" fontId="47" fillId="3" borderId="8" xfId="0" applyFont="1" applyFill="1" applyBorder="1" applyAlignment="1">
      <alignment horizontal="center" vertical="center"/>
    </xf>
    <xf numFmtId="0" fontId="47" fillId="5" borderId="2" xfId="0" applyFont="1" applyFill="1" applyBorder="1" applyAlignment="1">
      <alignment horizontal="center" vertical="center" wrapText="1"/>
    </xf>
    <xf numFmtId="0" fontId="47" fillId="6"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cellXfs>
  <cellStyles count="5">
    <cellStyle name="Excel Built-in Normal" xfId="4" xr:uid="{86F55F56-DC6D-41B3-B656-6DCAD9E12E6B}"/>
    <cellStyle name="Hipervínculo" xfId="3" builtinId="8"/>
    <cellStyle name="Millares" xfId="1" builtinId="3"/>
    <cellStyle name="Moneda" xfId="2" builtinId="4"/>
    <cellStyle name="Normal" xfId="0" builtinId="0"/>
  </cellStyles>
  <dxfs count="684">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theme="0"/>
          </stop>
          <stop position="1">
            <color rgb="FFEC1CD3"/>
          </stop>
        </gradientFill>
      </fill>
    </dxf>
    <dxf>
      <font>
        <b/>
        <i val="0"/>
        <color theme="1"/>
      </font>
      <fill>
        <gradientFill degree="90">
          <stop position="0">
            <color theme="0"/>
          </stop>
          <stop position="1">
            <color theme="5"/>
          </stop>
        </gradientFill>
      </fill>
    </dxf>
    <dxf>
      <font>
        <b/>
        <i val="0"/>
        <color theme="1"/>
      </font>
      <fill>
        <gradientFill type="path" left="0.5" right="0.5" top="0.5" bottom="0.5">
          <stop position="0">
            <color theme="0"/>
          </stop>
          <stop position="1">
            <color rgb="FFFFFF00"/>
          </stop>
        </gradientFill>
      </fill>
    </dxf>
    <dxf>
      <font>
        <b/>
        <i val="0"/>
        <color theme="1"/>
      </font>
      <fill>
        <gradientFill type="path" left="0.5" right="0.5" top="0.5" bottom="0.5">
          <stop position="0">
            <color theme="0"/>
          </stop>
          <stop position="1">
            <color rgb="FF92D050"/>
          </stop>
        </gradientFill>
      </fill>
    </dxf>
    <dxf>
      <fill>
        <gradientFill degree="90">
          <stop position="0">
            <color theme="0"/>
          </stop>
          <stop position="1">
            <color rgb="FFEC1CD3"/>
          </stop>
        </gradientFill>
      </fill>
    </dxf>
    <dxf>
      <fill>
        <gradientFill degree="90">
          <stop position="0">
            <color theme="0"/>
          </stop>
          <stop position="1">
            <color theme="5"/>
          </stop>
        </gradientFill>
      </fill>
    </dxf>
    <dxf>
      <fill>
        <gradientFill degree="90">
          <stop position="0">
            <color theme="0"/>
          </stop>
          <stop position="1">
            <color rgb="FFFFFF00"/>
          </stop>
        </gradientFill>
      </fill>
    </dxf>
    <dxf>
      <fill>
        <gradientFill degree="90">
          <stop position="0">
            <color theme="0"/>
          </stop>
          <stop position="1">
            <color rgb="FF00B050"/>
          </stop>
        </gradientFill>
      </fill>
    </dxf>
    <dxf>
      <alignment horizontal="center"/>
    </dxf>
    <dxf>
      <alignment vertical="center"/>
    </dxf>
    <dxf>
      <alignment horizont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ill>
        <gradientFill degree="90">
          <stop position="0">
            <color rgb="FFFFFFFF"/>
          </stop>
          <stop position="1">
            <color rgb="FFEC1CD3"/>
          </stop>
        </gradientFill>
      </fill>
    </dxf>
    <dxf>
      <fill>
        <gradientFill degree="90">
          <stop position="0">
            <color rgb="FFFFFFFF"/>
          </stop>
          <stop position="1">
            <color rgb="FFED7D31"/>
          </stop>
        </gradientFill>
      </fill>
    </dxf>
    <dxf>
      <fill>
        <gradientFill degree="90">
          <stop position="0">
            <color rgb="FFFFFFFF"/>
          </stop>
          <stop position="1">
            <color rgb="FFFFFF00"/>
          </stop>
        </gradientFill>
      </fill>
    </dxf>
    <dxf>
      <fill>
        <gradientFill degree="90">
          <stop position="0">
            <color rgb="FFFFFFFF"/>
          </stop>
          <stop position="1">
            <color rgb="FF00B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ont>
        <b/>
        <i val="0"/>
      </font>
      <fill>
        <gradientFill degree="90">
          <stop position="0">
            <color rgb="FFFFFFFF"/>
          </stop>
          <stop position="1">
            <color rgb="FFEC1CD3"/>
          </stop>
        </gradientFill>
      </fill>
    </dxf>
    <dxf>
      <font>
        <b/>
        <i val="0"/>
        <color rgb="FF000000"/>
      </font>
      <fill>
        <gradientFill degree="90">
          <stop position="0">
            <color rgb="FFFFFFFF"/>
          </stop>
          <stop position="1">
            <color rgb="FFED7D31"/>
          </stop>
        </gradientFill>
      </fill>
    </dxf>
    <dxf>
      <font>
        <b/>
        <i val="0"/>
        <color rgb="FF000000"/>
      </font>
      <fill>
        <gradientFill type="path" left="0.5" right="0.5" top="0.5" bottom="0.5">
          <stop position="0">
            <color rgb="FFFFFFFF"/>
          </stop>
          <stop position="1">
            <color rgb="FFFFFF00"/>
          </stop>
        </gradientFill>
      </fill>
    </dxf>
    <dxf>
      <font>
        <b/>
        <i val="0"/>
        <color rgb="FF000000"/>
      </font>
      <fill>
        <gradientFill type="path" left="0.5" right="0.5" top="0.5" bottom="0.5">
          <stop position="0">
            <color rgb="FFFFFFFF"/>
          </stop>
          <stop position="1">
            <color rgb="FF92D050"/>
          </stop>
        </gradientFill>
      </fill>
    </dxf>
    <dxf>
      <font>
        <b/>
        <i val="0"/>
      </font>
      <fill>
        <gradientFill degree="90">
          <stop position="0">
            <color theme="0"/>
          </stop>
          <stop position="1">
            <color rgb="FFEC1CD3"/>
          </stop>
        </gradientFill>
      </fill>
    </dxf>
    <dxf>
      <font>
        <b/>
        <i val="0"/>
        <color theme="1"/>
      </font>
      <fill>
        <gradientFill degree="90">
          <stop position="0">
            <color theme="0"/>
          </stop>
          <stop position="1">
            <color theme="5"/>
          </stop>
        </gradientFill>
      </fill>
    </dxf>
    <dxf>
      <font>
        <b/>
        <i val="0"/>
        <color theme="1"/>
      </font>
      <fill>
        <gradientFill type="path" left="0.5" right="0.5" top="0.5" bottom="0.5">
          <stop position="0">
            <color theme="0"/>
          </stop>
          <stop position="1">
            <color rgb="FFFFFF00"/>
          </stop>
        </gradientFill>
      </fill>
    </dxf>
    <dxf>
      <font>
        <b/>
        <i val="0"/>
        <color theme="1"/>
      </font>
      <fill>
        <gradientFill type="path" left="0.5" right="0.5" top="0.5" bottom="0.5">
          <stop position="0">
            <color theme="0"/>
          </stop>
          <stop position="1">
            <color rgb="FF92D050"/>
          </stop>
        </gradientFill>
      </fill>
    </dxf>
    <dxf>
      <fill>
        <gradientFill degree="90">
          <stop position="0">
            <color theme="0"/>
          </stop>
          <stop position="1">
            <color rgb="FFEC1CD3"/>
          </stop>
        </gradientFill>
      </fill>
    </dxf>
    <dxf>
      <fill>
        <gradientFill degree="90">
          <stop position="0">
            <color theme="0"/>
          </stop>
          <stop position="1">
            <color theme="5"/>
          </stop>
        </gradientFill>
      </fill>
    </dxf>
    <dxf>
      <fill>
        <gradientFill degree="90">
          <stop position="0">
            <color theme="0"/>
          </stop>
          <stop position="1">
            <color rgb="FFFFFF00"/>
          </stop>
        </gradientFill>
      </fill>
    </dxf>
    <dxf>
      <fill>
        <gradientFill degree="90">
          <stop position="0">
            <color theme="0"/>
          </stop>
          <stop position="1">
            <color rgb="FF00B05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75045</xdr:colOff>
      <xdr:row>5</xdr:row>
      <xdr:rowOff>0</xdr:rowOff>
    </xdr:to>
    <xdr:pic>
      <xdr:nvPicPr>
        <xdr:cNvPr id="2" name="Imagen 1">
          <a:extLst>
            <a:ext uri="{FF2B5EF4-FFF2-40B4-BE49-F238E27FC236}">
              <a16:creationId xmlns:a16="http://schemas.microsoft.com/office/drawing/2014/main" id="{F27105F4-BE45-411F-967A-87A0B87E69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03272" cy="167409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David Murcia Rodriguez" refreshedDate="44812.659208912039" createdVersion="8" refreshedVersion="8" minRefreshableVersion="3" recordCount="73" xr:uid="{5AAA01CD-8B35-4348-BD70-8F81928B36F7}">
  <cacheSource type="worksheet">
    <worksheetSource ref="A1:N74" sheet="BD"/>
  </cacheSource>
  <cacheFields count="14">
    <cacheField name="Proceso / Dirección Territorial / Dueño del Riesgo" numFmtId="0">
      <sharedItems containsBlank="1" count="19">
        <s v="Comunicación Estratégica"/>
        <s v="Control Interno Disciplinario"/>
        <s v="Direccionamiento Estratégico"/>
        <s v="Evaluación Independiente"/>
        <s v="Gestión Administrativa"/>
        <s v="Gestión Contractual"/>
        <s v="Gestión de la Información"/>
        <s v="Gestión Talento Humano"/>
        <s v="Gestión Documental"/>
        <s v="Gestión Financiera"/>
        <s v="Gestión Interinstitucional"/>
        <s v="Gestión Jurídica"/>
        <s v="Gestión para la asistencia"/>
        <s v="Participación y visibilización"/>
        <s v="Prevención de hechos victimizantes"/>
        <s v="Registro y Valoración"/>
        <s v="Reparación Integral"/>
        <s v="Servicio al Ciudadano"/>
        <m u="1"/>
      </sharedItems>
    </cacheField>
    <cacheField name="Actividad" numFmtId="0">
      <sharedItems containsBlank="1" longText="1"/>
    </cacheField>
    <cacheField name="Redacción del riesgo " numFmtId="0">
      <sharedItems containsBlank="1" longText="1"/>
    </cacheField>
    <cacheField name="Tipología del Riesgo" numFmtId="0">
      <sharedItems containsBlank="1"/>
    </cacheField>
    <cacheField name="Nivel de Severidad Riesgo Inherente" numFmtId="0">
      <sharedItems containsBlank="1" count="3">
        <s v="Alto"/>
        <m/>
        <s v="Extremo"/>
      </sharedItems>
    </cacheField>
    <cacheField name="Descripción del control" numFmtId="0">
      <sharedItems longText="1"/>
    </cacheField>
    <cacheField name="Nivel de Severidad Riesgo Residual" numFmtId="0">
      <sharedItems containsBlank="1" count="4">
        <s v="Moderado"/>
        <m/>
        <s v="Extremo"/>
        <s v="Alto"/>
      </sharedItems>
    </cacheField>
    <cacheField name="Tratamiento" numFmtId="0">
      <sharedItems containsBlank="1"/>
    </cacheField>
    <cacheField name="Comentario Tratamiento" numFmtId="0">
      <sharedItems containsBlank="1" longText="1"/>
    </cacheField>
    <cacheField name="Plan de Acción" numFmtId="0">
      <sharedItems containsBlank="1" longText="1"/>
    </cacheField>
    <cacheField name="Fecha Inicio" numFmtId="0">
      <sharedItems containsDate="1" containsBlank="1" containsMixedTypes="1" minDate="2021-12-15T00:00:00" maxDate="2022-06-02T00:00:00"/>
    </cacheField>
    <cacheField name="Fecha Fin" numFmtId="0">
      <sharedItems containsDate="1" containsBlank="1" containsMixedTypes="1" minDate="2021-12-31T00:00:00" maxDate="2023-01-01T00:00:00"/>
    </cacheField>
    <cacheField name="Fecha Seguimiento" numFmtId="0">
      <sharedItems containsDate="1" containsBlank="1" containsMixedTypes="1" minDate="2022-03-25T00:00:00" maxDate="2022-10-01T00:00:00"/>
    </cacheField>
    <cacheField name="Responsa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x v="0"/>
    <s v="Difundir la gestión institucional y la ley a través de los diferentes medios de comunicación tanto internos como externos"/>
    <s v="Uso indebido de información por parte de funcionarios y contratistas que tienen acceso a obras literarias, artísticas, musicales, científicas o didácticas publicadas o inéditas pertenecientes a una víctima para beneficio propio y/o de terceros"/>
    <s v="Corrupción"/>
    <x v="0"/>
    <s v="Los periodistas de la OAC a nivel nacional, siempre que requieran como insumo alguna obra o material (video, audio o fotografía) y/o hagan parte de alguna entrevista, de una víctima, familiar de las mismas o ciudadano en general, deben utilizar el formato escrito para autorizar  dicha participación, para que el producto final pueda ser usado comunicacionalmente por la Unidad. Cualquier insumo que no cuente con el formato diligenciado, no podrá ser utilizado. Dicho formato queda como evidencia en archivo de la OAC."/>
    <x v="0"/>
    <s v="Reducir - Mitigación"/>
    <s v="Se define Plan de Acción con el fin de fortalecer los controles ya existentes y evitar su materialización"/>
    <s v="Socializar nuevamente en 2022  el formato de consentimiento y cesión de derechos a todos los funcionarios y contratistas de la Unidad, con el fin de que sea utilizado también por otras áreas y que recuerden la importancia que conlleva el acceso y manejo de alguna obra, bien o producto generado por una víctima y también informar cuando se le realice alguna actualización al mismo.  "/>
    <s v="Febrero - Marzo de 2022"/>
    <s v="Diciembre de 2022"/>
    <s v="Abril, Agosto y Diciembre de 2022"/>
    <s v="Comunicaciones Internas y Enlace sig"/>
  </r>
  <r>
    <x v="0"/>
    <m/>
    <m/>
    <m/>
    <x v="1"/>
    <s v="La Jefe OAC realiza cada semana un consejo de redacción, donde se analiza, se planifica y aprueban todas las actividades presentadas por los periodistas designados en cada área interna o grupo de apoyo de Bogotá y los enlaces de comunicación en cada dirección territorial con el fin garantizar una buena exposición del Director y la Subdirectora en los medios y que sean cubiertos al 100%. En caso de e que surjan actividades de último momento, estas reciben un tratamiento de comunicación inmediato. Evidencia de estas reuniones quedan recopiladas en las actas, grabaciones y listas de asistencia. "/>
    <x v="1"/>
    <m/>
    <m/>
    <m/>
    <m/>
    <m/>
    <m/>
    <m/>
  </r>
  <r>
    <x v="0"/>
    <s v="Fortalecer la imagen de la Unidad con las diferentes partes interesadas"/>
    <s v="Utilización indebida de los productos de comunicación de la oficina por parte de los funcionarios y/o contratistas que los producen y divulgan para lograr beneficios personales."/>
    <s v="Corrupción"/>
    <x v="0"/>
    <s v="Los periodistas de la OAC, funcionarios y contratistas deben comprometerse permanentemente a mantener la confidencialidad y un debido manejo de la información pública. Para los funcionarios esto está estipulado en el código de ética y para los contratistas, en los contractos se pacta la cláusula denominada &quot;Confidencialidad y Manejo de la Información&quot;; para ambos el no cumplimiento genera investigaciones e implicaciones legales. La evidencia son los documentos antes mencionados y los informes mensuales que presentan los contratistas sobre su gestión."/>
    <x v="0"/>
    <s v="Reducir - Mitigación"/>
    <s v="Se define Plan de Acción con el fin de fortalecer los controles ya existentes y evitar su materialización"/>
    <s v="Cada línea estratégica o grupo de apoyo de la OAC, debe diligenciar mensualmente una bitácora de productos con los links de destino y relacionar cuales requirieron de permisos para su desarrollo, con el fin de que en archivo se pueda evidenciar esta constancia y los demás controles establecidos para los riesgos de corrupción."/>
    <s v="Marzo de 2022"/>
    <s v="Diciembre de 2022"/>
    <s v="Abril, Agosto y Diciembre de 2022"/>
    <s v="Funcionarios y contratistas de la OAC y Enlace Sig"/>
  </r>
  <r>
    <x v="0"/>
    <m/>
    <m/>
    <m/>
    <x v="1"/>
    <s v="Los periodistas de la OAC a nivel nacional, siempre que requieran como insumo alguna obra o material (video, audio o fotografía) y/o hagan parte de alguna entrevista, de una víctima, familiar de las mismas o ciudadano en general, deben utilizar el formato escrito para autorizar  dicha participación, para que el producto final pueda ser usado comunicacionalmente por la Unidad. Cualquier insumo que no cuente con el formato diligenciado, no podrá ser utilizado. Dicho formato queda como evidencia en archivo de la OAC."/>
    <x v="1"/>
    <m/>
    <m/>
    <m/>
    <m/>
    <m/>
    <m/>
    <m/>
  </r>
  <r>
    <x v="0"/>
    <m/>
    <m/>
    <m/>
    <x v="1"/>
    <s v="Los diseñadores gráficos de la OAC han diseñado un manual de imagen institucional,  con la certificación Icontec, bajo los parámetros establecidos por la Presidencia de la República, con las pautas básicas de uso y manejo de imagen, para el conocimiento y análisis de todos. Dicho manual se encuentra publicado en la página web de la Unidad, se actualiza periódicamente y aplica como material de verificación en temas de uso de información institucional, si la comunicación no cumple estos parámetros, no puede ser publicada. El manual es la evidencia.  "/>
    <x v="1"/>
    <m/>
    <m/>
    <m/>
    <m/>
    <m/>
    <m/>
    <m/>
  </r>
  <r>
    <x v="1"/>
    <s v="Adelantar las actuaciones_x000a_Disciplinarias y Administrativas,_x000a_contra los servidores y_x000a_exservidores públicos de la entidad, originadas en la incursión_x000a_de faltas disciplinarias."/>
    <s v="Solicitar o aceptar sobornos o dádivas por parte de los funcionarios para tomar una decisión en el proceso disciplinario que beneficie a alguna de las partes intervinientes en el proceso.  "/>
    <s v="Corrupción"/>
    <x v="2"/>
    <s v="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 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
    <x v="2"/>
    <s v="Reducir - Mitigación"/>
    <s v="Por la Tipología del Riesgo, se define Plan de Acción para fortalecer los controles existentes y evitar su materialización."/>
    <s v="Realizar jornadas de sensibilización al interior del proceso sobre las consecuencias de incurrir en alguna de las conductas reprochables por parte de algún servidor o exservidor público al solicitar o aceptar cualquier tipo de dádiva, utilidad  o beneficio, ofrecido por quién está interesado en un asunto que es de su competencia."/>
    <d v="2022-02-01T00:00:00"/>
    <d v="2022-12-31T00:00:00"/>
    <s v="Cuatrimestral"/>
    <s v="Coordinador del GCID"/>
  </r>
  <r>
    <x v="1"/>
    <m/>
    <m/>
    <m/>
    <x v="1"/>
    <s v="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iciará de oficio la investigación disciplinaria y se reportara a los entes competentes. Como evidencia queda el Formato de Aceptación del Acuerdo de Confidencialidad suscrito por los funcionarios y contratistas del Grupo"/>
    <x v="1"/>
    <m/>
    <m/>
    <m/>
    <m/>
    <m/>
    <m/>
    <m/>
  </r>
  <r>
    <x v="1"/>
    <m/>
    <s v="Realizar una evaluación incorrecta, por parte de los abogados investigadores, en cualquiera de las distintas instancias del proceso que implique toma de decisiones contrarias a la Ley, con la intención de favorecer a alguna de las partes intervinientes en el proceso"/>
    <s v="Corrupción"/>
    <x v="2"/>
    <s v="El Coordinador del Grupo de Control Interno Disciplinario, 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2"/>
    <s v="Reducir - Mitigación"/>
    <s v="Por la Tipología del Riesgo, se define Plan de Acción para fortalecer los controles existentes y evitar su materialización."/>
    <s v="Realizar jornadas de sensibilización al interior del proceso sobre las consecuencias de incurrir en alguna de las conductas reprochables por parte de algún servidor o exservidor de realizar una evaluación incorrecta,  en cualquiera de las distintas instancias del proceso que implique toma de decisiones contrarias a la Ley, con la intención de favorecer a alguna de las partes intervinientes en el proceso"/>
    <d v="2022-02-01T00:00:00"/>
    <d v="2022-12-31T00:00:00"/>
    <s v="Cuatrimestral"/>
    <s v="Coordinador del GCID"/>
  </r>
  <r>
    <x v="2"/>
    <s v="Realizar la rendición de cuentas con el fin de informar, explicar y dar a conocer los resultados de su gestión a los ciudadanos"/>
    <s v="Uso del poder por parte de los funcionarios para tomar decisiones sobre recursos que favorezcan a un tercero o en beneficio propio. "/>
    <s v="Corrupción"/>
    <x v="2"/>
    <s v="La Dirección General con el apoyo de la OAP y la OAC realiza la audiencia publica de rendición de cuentas nacional de acuerdo con el procedimiento que involucra a todas las dependencias con el fin de informar a la ciudadanía la ejecución de los recursos y el cumplimiento de planes, programas y proyectos de la unidad.  Previo al evento se consulta con la ciudadanía los temas de interés y se pu blica el informe previo sobre la gestión de la Unidad  y en el desarrollo de la Audiencia se contestan preguntas de los ciudadanos y se hace una encuesta con el objetivo de que la ciudadanía participe y exponga sus inquietudes.  dejando como evidencia las actas de las mesas de trabajo,  cronograma,  informe de rendición de cuentas, las presentaciones, listados de asistencia y demás registros que se generen. "/>
    <x v="2"/>
    <s v="Reducir - Mitigación"/>
    <s v="Por la Tipología del riesgo se define Plan de Acción que permita evitar su materialización"/>
    <s v="Se realizará durante la vigencia 3 reportes que den informe de los recursos captados por el Grupo de Cooperación Internacional &amp; Alianzas Estratégicas a los cooperantes."/>
    <d v="2022-01-15T00:00:00"/>
    <d v="2022-12-30T00:00:00"/>
    <s v="3 Reportes al año"/>
    <s v="Funcionario designado por el Proceso"/>
  </r>
  <r>
    <x v="2"/>
    <m/>
    <m/>
    <m/>
    <x v="1"/>
    <s v="El Grupo de Cooperación Internacional &amp; Alianzas Estratégicas contará con el aval de la Subdirección General en la creación de las líneas de cooperación acordadas en las cartas de entendimiento, memorandos de entendimiento y/o convenios de cooperación, adicionalmente se cuenta con la revisión por parte de las áreas de apoyó designadas para acompañar el proceso lo que permitirá evidenciar el cumplimiento de los requisitos  necesarios cada vez que se acuerde suscribir un instrumento atendiendo y subsanando los cambios técnicos, legales y demás que resulten y que sean solicitados por cada una de las partes involucradas antes de la suscripción de los instrumentos. En caso de encontrarse alguna dificultad se realizará una retroalimentación al  cooperante o aliado estratégico con el fin de  subsanar y realizar nuevamente el proceso descrito._x000a_Como evidencia se contará con la digitalización de los instrumentos suscritos por las partes, con los vistos buenos de cada una de las áreas involucradas."/>
    <x v="1"/>
    <m/>
    <m/>
    <m/>
    <m/>
    <m/>
    <m/>
    <m/>
  </r>
  <r>
    <x v="2"/>
    <m/>
    <m/>
    <m/>
    <x v="1"/>
    <s v="Los enlaces del proceso de Direccionamiento Estratégico, comunican a los colaboradores del proceso, toda la información  necesaria para la articulación de las dependencias frente a los temas de interés asociados a combatir la corrupción. Estas comunicaciones se realizaran (cuando sean necesarias, y cuando se cuenta con la información). Como evidencia quedan los correos electrónicos"/>
    <x v="1"/>
    <m/>
    <m/>
    <m/>
    <m/>
    <m/>
    <m/>
    <m/>
  </r>
  <r>
    <x v="3"/>
    <s v="Asignar y coordinar entrega de respuestas a las partes interesadas y realizar informes de Ley aplicables a la oficina de control interno._x000a__x000a_Realizar las auditorías internas de acuerdo con el plan anual de auditorías._x000a__x000a_Realizar Seguimiento a los planes de mejoramiento suscritos con los procesos de la entidad, direcciones territoriales y con los entes de control."/>
    <s v="Omitir el cumplimiento de requisitos legales y normativos para beneficiar a un proceso, persona, área etc., en la emisión de informes de seguimientos o de auditorías por parte de los funcionarios o contratistas del proceso"/>
    <s v="Corrupción"/>
    <x v="2"/>
    <s v="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álisis de las normas y guías que regulan el desempeño profesional del ejercicio auditor , a través de los requerimientos de los organismos internacionales  que se lleguen a modificar.  En caso de encontrar desviaciones se solicita a los servidores hacer los ajustes correspondientes de acuerdo al Marco Internacional de Practicas. Como evidencia quedan los informes de auditoria. "/>
    <x v="2"/>
    <s v="Reducir - Mitigación"/>
    <s v="Por la tipología del riesgo se establece plan de acción."/>
    <s v="Realizar y publicar los informe de ley de acuerdo  con los tiempos establecidos y requeridos por la normatividad vigente"/>
    <d v="2022-01-01T00:00:00"/>
    <d v="2022-12-01T00:00:00"/>
    <s v="según programación de  la normatividad vigente"/>
    <s v="OCI"/>
  </r>
  <r>
    <x v="3"/>
    <m/>
    <m/>
    <m/>
    <x v="1"/>
    <s v="El Jefe de la Oficina de Control Interno anualmente de acuerdo a los tiempos establecidos en la normatividad vigente, revisa , analiza y aprueba los informes de ley  y de auditorias con el fin de subsanar inconsistencias respecto a la normatividad y demás requerimientos antes de ser publicados; esta revisión se hace por correo electrónico a medida en que se van presentando por parte de los servidores encargados del tema de acuerdo a lo programado. Si se encuentran desviaciones en la revisión del contenido de la información, el jefe de la oficina de control interno solicita los ajustes pertinentes.  Como evidencia quedan los correos electrónicos e informes."/>
    <x v="1"/>
    <m/>
    <m/>
    <m/>
    <m/>
    <m/>
    <m/>
    <m/>
  </r>
  <r>
    <x v="4"/>
    <s v="Administrar y actualizar el inventario de_x000a_bienes"/>
    <s v="Hurto de bienes que se encuentren en el almacén por parte de un funcionario de la Unidad, para beneficio propio o de un tercero"/>
    <s v="Corrupción"/>
    <x v="0"/>
    <s v="El proceso de Gestión Administrativa realiza la contratación de  seguridad y vigilancia, asignando un  guarda y cámaras de seguridad  exclusivamente para el área de almacé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 Lineamientos establecidos en el instructivo de vigilancia del proceso de Gestión Administrativa."/>
    <x v="3"/>
    <s v="Reducir - Mitigación"/>
    <s v="Por el nivel de severidad del riesgos, se define Plan de Acción "/>
    <s v="Realizar sensibilización a todos los colaboradores de la entidad  sobre  la importancia de la aplicación de la  normatividad vigente y lineamientos generados en el procedimiento de propiedad planta y equipo a través de SUMA"/>
    <d v="2022-01-15T00:00:00"/>
    <d v="2022-12-31T00:00:00"/>
    <s v="Semestral"/>
    <s v="Profesional Grupo de gestión Administrativa y Documental"/>
  </r>
  <r>
    <x v="5"/>
    <s v="_x000a_Elaborar las minutas de los contratos derivados de los procesos de contratación adelantados por la entidad, de acuerdo a la modalidad de contratación."/>
    <s v="Elaborar Pliegos de condiciones a la medida de un proveedor en particular por parte de los profesionales del Grupo de gestión Contractual con el objetivo de obtener un beneficio propio o beneficiar a un tercero."/>
    <s v="Corrupción"/>
    <x v="0"/>
    <s v="El profesional del Grupo de Gestión Contractual designado cada vez que recibe documentos precontractuales aprobados en revisión econó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 través de correos electrónicos de seguimiento."/>
    <x v="3"/>
    <s v="Reducir - Mitigación"/>
    <s v="De acuerdo a la tipología del riesgo se define Plan de Acción con el fin de evitar su materialización"/>
    <s v="Los profesionales del Grupo de Gestión Contractual, reportan al enlace de SIG del GGC, la materialización del riesgo con evidencias, se reporta a la Secretaria General y se generan las alertas pertinentes al interior de la UARIV."/>
    <d v="2022-06-01T00:00:00"/>
    <d v="2022-12-31T00:00:00"/>
    <d v="2022-09-30T00:00:00"/>
    <s v="Enlace SIG GGC"/>
  </r>
  <r>
    <x v="5"/>
    <m/>
    <m/>
    <m/>
    <x v="1"/>
    <s v="El profesional del Grupo de Gestión Contractual que de acuerdo a la estrategia de planeación y contingencias del Grupo Contractual, al momento de presentación con las áreas vía correo electrónico dará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m/>
    <m/>
  </r>
  <r>
    <x v="5"/>
    <m/>
    <s v="Elaborar estudios previos manipulados por terceros interesado en el futuro proceso de contratación, con el objetivo de obtener un beneficio propio._x000a_(Estableciendo necesidades inexistentes o aspectos que benefician a proveedor en particular)."/>
    <s v="Corrupción"/>
    <x v="0"/>
    <s v="El profesional del Grupo de Gestión Contractual designado revisa que los supervisores de contratos entreguen a través de correos electrónicos la documentación requerida  previa revisión del expediente contractual para iniciar el proceso de contrat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
    <x v="3"/>
    <s v="Reducir - Mitigación"/>
    <s v="De acuerdo a la tipología del riesgo se define Plan de Acción con el fin de evitar su materialización"/>
    <s v="Los profesionales del Grupo de Gestión Contractual, reportan al enlace de SIG del GGC, la materialización del riesgo con evidencias, se reporta a la Secretaria General y se generan las alertas pertinentes al interior de la UARIV."/>
    <d v="2022-06-01T00:00:00"/>
    <d v="2022-12-31T00:00:00"/>
    <d v="2022-09-30T00:00:00"/>
    <s v="Enlace SIG GGC"/>
  </r>
  <r>
    <x v="5"/>
    <m/>
    <m/>
    <m/>
    <x v="1"/>
    <s v="El profesional del Grupo de Gestión Contractual que de acuerdo a la estrategia de planeación y contingencias del Grupo Contractual, al momento de presentación con las áreas vía correo electrónico dará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m/>
    <m/>
  </r>
  <r>
    <x v="5"/>
    <m/>
    <s v="Generar modificaciones contractuales que cambian las condiciones generales del proceso en la etapa contractual, para favorecer al contratista y/o a terceros."/>
    <s v="Corrupción"/>
    <x v="0"/>
    <s v="El profesional del Grupo de Gestión Contractual designado, cada vez que reciban solicitudes de modificaciones contractuales efectúa un ajuste a los procesos de contratación, para lo cual realiza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
    <x v="3"/>
    <s v="Reducir - Mitigación"/>
    <s v="De acuerdo a la tipología del riesgo se define Plan de Acción con el fin de evitar su materialización"/>
    <s v="Los profesionales del Grupo de Gestión Contractual, reportan al enlace de SIG del GGC, la materialización del riesgo con evidencias, se reporta a la Secretaria General y se generan las alertas pertinentes al interior de la UARIV."/>
    <d v="2022-06-01T00:00:00"/>
    <d v="2022-12-31T00:00:00"/>
    <d v="2022-09-30T00:00:00"/>
    <s v="Enlace SIG GGC"/>
  </r>
  <r>
    <x v="5"/>
    <m/>
    <m/>
    <m/>
    <x v="1"/>
    <s v="El profesional del Grupo de Gestión Contractual que de acuerdo a la estrategia de planeación y contingencias del Grupo Contractual, al momento de presentación con las áreas vía correo electrónico dará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m/>
    <m/>
  </r>
  <r>
    <x v="5"/>
    <m/>
    <m/>
    <m/>
    <x v="1"/>
    <s v="El profesional del Grupo de Gestión Contractual designado realiza acompañamiento a través de correos electrónicos a las áreas con el objetivo de dar tra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
    <x v="1"/>
    <m/>
    <m/>
    <m/>
    <m/>
    <m/>
    <m/>
    <m/>
  </r>
  <r>
    <x v="6"/>
    <s v="Gestionar sistemas de información_x000a_(Sistema de Información/Aplicación en producción )_x000a__x000a_Gestionar servicios e infraestructura TI_x000a_(Sistema de Información/Aplicación funcional; Acceso remoto a servidores y bases de datos otorgado)"/>
    <s v="Modificación o extracción de la Información alojada en los servidores o bases de datos asociada a las victimas, por parte de funcionarios o contratistas con acceso a la misma, para obtener un beneficio personal o para un tercero"/>
    <s v="Corrupción"/>
    <x v="2"/>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0"/>
    <s v="Reducir - Mitigación"/>
    <s v="Según el resultado del riesgo residual, se define como tratamiento la reducción o mitigación del mismo mediante el establecimiento de un  planes de acción, que finalizarían durante la vigencia 2022, con cuyo resultado se busca disminuir la probabilidad, y se espera a futuro generar un plan y/o control que repercuta en la reducción del impacto."/>
    <s v="Actualizar el procedimiento de seguridad de la información, conforme a: 1) resultado de la auditoria ISO 27001, 2)los lineamientos de MinTIC y del MIPG que apliquen, según disponibilidad de recursos y que sean susceptibles de ser implementados de acuerdo a la estrategia que se defina en la OTI para este fin."/>
    <d v="2022-05-01T00:00:00"/>
    <d v="2022-12-31T00:00:00"/>
    <s v="Marzo/22_x000a_Mayo/22_x000a_Julio/22_x000a_Septiembre/22_x000a_Noviembre/22_x000a_Enero/23"/>
    <s v="Responsable dominio de seguridad y privacidad de la información y responsable de gestión de calidad"/>
  </r>
  <r>
    <x v="6"/>
    <m/>
    <m/>
    <m/>
    <x v="1"/>
    <s v="El equipo de infraestructura TI de la Oficina de Tecnologías de la Información, implementa el procedimiento de gestión de servicios e infraestructura TI, generando entre otros productos el acceso remoto a servidores y bases de datos, con el fin de controlar de acceso a servidores teniendo en cuenta las IPs autorizadas, que aplica ú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1"/>
    <m/>
    <m/>
    <m/>
    <m/>
    <m/>
    <m/>
    <m/>
  </r>
  <r>
    <x v="6"/>
    <m/>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1"/>
    <m/>
    <m/>
    <m/>
    <m/>
    <m/>
    <m/>
    <m/>
  </r>
  <r>
    <x v="6"/>
    <m/>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se revisa el árbol de escalamiento. "/>
    <x v="1"/>
    <m/>
    <m/>
    <m/>
    <m/>
    <m/>
    <m/>
    <m/>
  </r>
  <r>
    <x v="6"/>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Posibilidad de pérdida reputacional por el uso indebido de la información dispuesta por la SRNI ocasionado por suplantación de usuarios para el acceso a las herramientas, debilidad de controles para el acceso a los datos o por falta de implementación de certificados de seguridad al acceso a las herramientas"/>
    <s v="Corrupción"/>
    <x v="2"/>
    <s v="Cada vez que los procedimientos de la Subdirección Red Nacional de Información-SRNI reciban una solicitud de información a través de sus correos institucionales o plataforma aranda deben canalizarla y/o copiar lo emitido a los correos oficiales de la SRNI, así mismo, con el objetivo de tener la trazabilidad para los casos en que se dé respuesta mediante el correo individual institucional, se debe copiar al correo oficial los insumos entregados por parte de la SRNI. Como evidencia queda el envío a los correos oficiales con sus adjuntos (si los hubo) y socializaciones."/>
    <x v="2"/>
    <s v="Reducir - Mitigación"/>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Meta de un correo electrónico"/>
    <d v="2022-01-01T00:00:00"/>
    <d v="2022-12-31T00:00:00"/>
    <d v="2022-06-01T00:00:00"/>
    <s v="Procedimiento AIDI"/>
  </r>
  <r>
    <x v="6"/>
    <m/>
    <m/>
    <m/>
    <x v="1"/>
    <s v="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
    <x v="1"/>
    <m/>
    <m/>
    <m/>
    <m/>
    <m/>
    <m/>
    <m/>
  </r>
  <r>
    <x v="6"/>
    <m/>
    <m/>
    <m/>
    <x v="1"/>
    <s v="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a través de los enlaces establecidos tanto nacionales como territoriales,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
    <x v="1"/>
    <m/>
    <m/>
    <m/>
    <m/>
    <m/>
    <m/>
    <m/>
  </r>
  <r>
    <x v="6"/>
    <m/>
    <m/>
    <m/>
    <x v="1"/>
    <s v="Con el objetivo de asegurar que las personas que consultan la información de la población victima son funcionarios y servidores públicos y que se aplican protocolos de seguridad al acceder a información en la herramienta Vivanto, la mesa de servicio del procedimiento Articulación interinstitucional y dinamización de la información-AIDI, inactiva y otorga acceso de perfiles y roles a los usuarios de la siguiente forma _x000a_1. los usuarios se inactivan de acuerdo a su periodo de vinculación contractual._x000a_2. El 31 de diciembre de cada vigencia se inactivan todos los accesos a Vivanto._x000a_3. Bloqueo automático por no registrar actividad del usuario en un periodo de 30 días calendario._x000a_4. A solicitud de las entidades externas o cliente interno a través de los colaboradores designados._x000a_5. Los perfiles y roles deben estar evidenciados en el digencilimiento de los acuerdos de confidencialidad, que a su vez deben estar avalados y firmados por el lider del proceso. _x000a_En caso de detectar mal uso de la herramienta se inactivará el usuario. Evidencia: Correo electrónico del estado inactivo en la herramienta Vivanto._x000a_ "/>
    <x v="1"/>
    <m/>
    <m/>
    <m/>
    <m/>
    <m/>
    <m/>
    <m/>
  </r>
  <r>
    <x v="7"/>
    <s v="Administrar la nómina, seguridad social y prestaciones de los funcionario"/>
    <s v="Reconocer derechos o beneficios a funcionarios omitiendo el cumplimiento de requisitos legales exigidos para la vinculación, gestión de situaciones administrativas o retiro, para obtener un beneficio propio o beneficiar a un tercero "/>
    <s v="Corrupción"/>
    <x v="2"/>
    <s v="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2"/>
    <s v="Reducir - Mitigación"/>
    <s v="Por la Tipología del Riesgo, se definen Planes de Acción con el fin de evitar la materialización del riesgo."/>
    <m/>
    <m/>
    <m/>
    <m/>
    <m/>
  </r>
  <r>
    <x v="7"/>
    <m/>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m/>
    <m/>
  </r>
  <r>
    <x v="8"/>
    <s v="Proporcionar el servicio de préstamos y consulta de expedientes, que se_x000a_encuentren bajo la administración del Archivo de la Entidad."/>
    <s v="Uso mal intencionado de la información de los expedientes por parte de  funcionarios, operadores u organismos externos  para beneficio propio o de un tercero"/>
    <s v="Corrupción"/>
    <x v="2"/>
    <s v="Gestión Documental establece una cláusula de confidencialidad cada vez que se inicia un contrato,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
    <x v="2"/>
    <s v="Reducir - Mitigación"/>
    <s v="Por la Tipología del riesgo se define Plan de Acción para evitar su materialización"/>
    <s v="Trasladar la documentación de la bodega 24 a la 23 con el fin de unificar la administración de ingresos, consultas, prestamos de los expedientes"/>
    <d v="2022-02-01T00:00:00"/>
    <d v="2022-12-31T00:00:00"/>
    <d v="2022-06-30T00:00:00"/>
    <s v="Proceso de Gestión Documental"/>
  </r>
  <r>
    <x v="8"/>
    <m/>
    <m/>
    <m/>
    <x v="1"/>
    <s v="Gestión Documental cuenta en su área  de Archivo  con  vigilancia todos los días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Formato planilla de control ingreso y salida de las bodegas de archivo,  Informe de vigilancia con soportes."/>
    <x v="1"/>
    <m/>
    <m/>
    <m/>
    <m/>
    <m/>
    <m/>
    <m/>
  </r>
  <r>
    <x v="8"/>
    <m/>
    <m/>
    <m/>
    <x v="1"/>
    <s v="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
    <x v="1"/>
    <m/>
    <m/>
    <m/>
    <m/>
    <m/>
    <m/>
    <m/>
  </r>
  <r>
    <x v="9"/>
    <s v="Trámite de Pagos "/>
    <s v="Abuso de situación privilegiada y acceso a la información por parte de los funcionarios sobre los recursos que administra la UARIV, para beneficio propio o de un tercero"/>
    <s v="Corrupción"/>
    <x v="0"/>
    <s v="La coordinació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ías de pago, como evidencia quedan los registros en SIIF NACION, el número de obligación y el número de orden de pago como documentos soporte del pago."/>
    <x v="3"/>
    <s v="Reducir - Mitigación"/>
    <s v="Por la Tipología del riesgo se define Plan de Acción para evitar su materialización"/>
    <s v="Reportar a Coordinación GGFC correos informativos"/>
    <d v="2022-01-01T00:00:00"/>
    <d v="2022-12-31T00:00:00"/>
    <d v="2022-03-30T00:00:00"/>
    <s v="Profesional asignando desde la Coordinación del GGFC"/>
  </r>
  <r>
    <x v="9"/>
    <m/>
    <m/>
    <m/>
    <x v="1"/>
    <s v="Los supervisores de los contratos de prestación de servicios y compra de bienes y servicios, mensualmente deben revisan y firman los recibos a satisfacción, como evidencia se generan los soportes de las cuenta de cobro."/>
    <x v="1"/>
    <m/>
    <m/>
    <m/>
    <m/>
    <m/>
    <m/>
    <m/>
  </r>
  <r>
    <x v="9"/>
    <m/>
    <m/>
    <m/>
    <x v="1"/>
    <s v="La persona asignada en contabilidad, deben cruzar los pagos mensualmente, con el plan de pagos el mes a pagar, lo cual evita el trámite de doble pago y garantiza que no se pague mas de lo estipulado en el contrato. Como evidencia esta el tramite dentro del aplicativo SIIF."/>
    <x v="1"/>
    <m/>
    <m/>
    <m/>
    <m/>
    <m/>
    <m/>
    <m/>
  </r>
  <r>
    <x v="10"/>
    <s v="Gestionar y articular la Oferta Institucional provista por las Entidades del SNARIV."/>
    <s v="Uso inadecuado de usuarios asignados para el acceso a las herramientas tecnológicas dispuestas por la Dirección de Gestión Interinstitucional, por parte de los colaboradores del nivel nacional y territoriales, para beneficio propio o de un tercero, con el fin de entregar información confidencial de la población víctima"/>
    <s v="Corrupción"/>
    <x v="0"/>
    <s v="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colaboradores involucrados dejando constancia con los formatos de confidencialidad y los correos respectivos. Evidencia: Correos electrónicos."/>
    <x v="3"/>
    <s v="Reducir - Mitigación"/>
    <s v="Se define fortalecer al control actual, con la definición de un Plan de Acción adicional con el fin de evitar su materialización."/>
    <s v="Los lideres de las subdirecciones y el grupo de proyectos, reportarán de forma semestral el uso inadecuado de las herramientas tecnológicas, de acuerdo a los lineamientos establecidos en el Acuerdo de confidencialidad de usuarios de herramientas tecnológicas o información de la Unidad para la Atención y Reparación Integral a las Víctimas, como evidencia se tiene los formatos de aceptación de acuerdo de confidencialidad de los colaboradores."/>
    <s v="01/01/2022"/>
    <s v="31/12/2022"/>
    <s v="15/07/2022 - 30/01/2023"/>
    <s v="Los lideres de las subdirecciones y el grupo de proyectos"/>
  </r>
  <r>
    <x v="11"/>
    <s v="Ejercer la defensa técnica judicial y extrajudicial de la Entidad y realizar el recaudo de las obligaciones y acreencias a favor de la Entidad y Saneamiento de bienes que se encuentran bajo la administración del FRV"/>
    <s v="Omitir, retrasar o adelantar las acciones de las actividades  contempladas en los  diferentes procedimientos de gestión jurídica por parte de los funcionarios y contratistas del proceso con el fin de obtener un beneficio propio"/>
    <s v="Corrupción"/>
    <x v="2"/>
    <s v="Los abogados y administrativos de respuesta judicial, de defensa judicial, gestión normativa y conceptos suscriben el &quot;Acuerdo De Confidencialidad De Usuarios De Herramientas Tecnológicas O Información De La Unidad Para La Atención Y Reparación Integral A Las Víctimas&quot;,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en el share point de la OAJ"/>
    <x v="0"/>
    <s v="Reducir - Mitigación"/>
    <s v="De acuerdo a la Tipología del riesgos se define plan de acción para evitar su materialización"/>
    <s v="Realizar una  jornada de socialización donde se sensibilice a los funcionarios y contratistas del proceso sobre las consecuencias al aceptar cualquier tipo de utilidad  o beneficio por omitir, retrasar o adelantar las acciones de las actividades  contempladas en los  diferentes procedimientos del proceso"/>
    <d v="2022-01-01T00:00:00"/>
    <d v="2021-12-31T00:00:00"/>
    <d v="2022-06-30T00:00:00"/>
    <s v="JEFE OFICINA ASESORA JURÍDICA"/>
  </r>
  <r>
    <x v="12"/>
    <s v="Analizar, tramitar las solicitudes y realizar la colocación de recursos a los registros viables por concepto de Atención Humanitaria y Ayuda Humanitaria"/>
    <s v="Incumplir con los requisitos establecidos en la programación y colocación de asistencia humanitaria por los funcionarios de Subdirección de Asistencia y Atención Humanitaria como resultado de tráfico de influencias por el ofrecimiento de dadivas en beneficio propio o de un tercero"/>
    <s v="Corrupción"/>
    <x v="0"/>
    <s v="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
    <x v="0"/>
    <s v="Reducir - Mitigación"/>
    <s v="Se define Plan de Acción para fortalecer los controles actuales y evitar la materialización del riesgo."/>
    <s v="Generar espacios de capacitación o sensibilización frente a la transparencia en la entrega de los recursos de asistencia humanitaria "/>
    <d v="2022-01-02T00:00:00"/>
    <d v="2022-06-30T00:00:00"/>
    <d v="2022-04-30T00:00:00"/>
    <s v="Profesional de la Subdirección de Asistencia y Atención Humanitaria de la línea de acción  de gestión para la entrega de asistencia humanitaria y gestión integral"/>
  </r>
  <r>
    <x v="12"/>
    <m/>
    <m/>
    <m/>
    <x v="1"/>
    <s v="Las personas de la Subdirección de Asistencia y Atención Humanitaria encargadas del trámite y programación de atenció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ón para colocación."/>
    <x v="1"/>
    <m/>
    <m/>
    <m/>
    <m/>
    <m/>
    <m/>
    <m/>
  </r>
  <r>
    <x v="12"/>
    <m/>
    <m/>
    <m/>
    <x v="1"/>
    <s v="Cuando se identifica un giro colocado a una persona fallecida o No Incluida y el giro se encuentra disponible, las personas de la SAAH (Subdirección de Asistencia y Atención Humanitaria) remiten una Orden de No Pago al Operador Bancario con el fin de evitar el cobro de los recursos colocados  a través de Correo Electrónico."/>
    <x v="1"/>
    <m/>
    <m/>
    <m/>
    <m/>
    <m/>
    <m/>
    <m/>
  </r>
  <r>
    <x v="12"/>
    <m/>
    <m/>
    <m/>
    <x v="1"/>
    <s v="Las personas de la Subdirección de Asistencia y Atención Humanitaria con asignación de perfil, radican las incidencias que se identifican en las herramientas y aplicaciones de la gestión del trámite de las solicitudes de atención humanitaria a través de la herramienta establecida por la OTI ARANDA, de esta actividad queda como registro el reporte de ARANDA"/>
    <x v="1"/>
    <m/>
    <m/>
    <m/>
    <m/>
    <m/>
    <m/>
    <m/>
  </r>
  <r>
    <x v="12"/>
    <m/>
    <m/>
    <m/>
    <x v="1"/>
    <s v="La Subdirección de Asistencia y Atención Humanitaria, a través de la línea de acción de administración y gestión de sistemas de información, suscriben el &quot;Acuerdo De Confidencialidad De Usuarios De Herramientas Tecnológicas O Información De La Unidad Para La Atención Y Reparación Integral A Las Víctimas&quot;,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x v="1"/>
    <m/>
    <m/>
    <m/>
    <m/>
    <m/>
    <m/>
    <m/>
  </r>
  <r>
    <x v="13"/>
    <s v="Participación de las víctimas en los espacios señalados por la Ley y/o contemplados en el plan de acción del proceso"/>
    <s v="Uso indebido o inadecuado de los recursos para garantizar la participación de las víctimas en los espacios señalados por la Ley y/o contemplados en el plan de acción del proceso por parte de funcionarios u operadores con el objetivo de beneficiar a un tercero."/>
    <s v="Corrupción"/>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á al operador para su respectiva corrección. Como evidencia queda el informe entregado por el operador luego de cada evento."/>
    <x v="3"/>
    <s v="Reducir - Mitigación"/>
    <s v="Por la Tipología del riesgos, se define implementar Plan de Acción adicional con el fin de evitar su materialización."/>
    <s v="La Subdirección de Participación implementará la elaboración de informes de actividades y gestión post jornada  con datos cualitativos y cuantitativos con el fin de garantizar la efectiva ejecución de los recursos."/>
    <d v="2022-02-01T00:00:00"/>
    <d v="2022-12-01T00:00:00"/>
    <s v="mensual"/>
    <s v="funcionarios y contratistas"/>
  </r>
  <r>
    <x v="13"/>
    <m/>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x v="1"/>
    <m/>
    <m/>
    <m/>
    <m/>
    <m/>
    <m/>
    <m/>
  </r>
  <r>
    <x v="14"/>
    <s v="Apoyar proyectos agropecuarios de entidades territoriales, mediante la entrega de insumos y herramientas de uso agropecuario_x000a__x000a_Apoyar proyectos de infraestructura social y comunitaria de entidades territoriales, mediante la entrega de materiales para construcción y/o dotación mobiliaria."/>
    <s v="Inadecuada utilización y/o disposición por parte de las entidades territoriales en beneficio o interés particular o de un tercero, de los materiales y/o insumos  suministrados por la UARIV  para apoyar proyectos agropecuarios y proyectos de infraestructura social y comunitaria."/>
    <s v="Corrupción"/>
    <x v="2"/>
    <s v="El(la) profesional SPAE del nivel territorial, una vez que se ha realizado la entrega de insumos herramientas , dotación y/o materiales de construcción a una entidad territorial y que por motivos de seguridad y/o ambiental no estuvo presente en la recepción, debe programar una visita de verificación posterior, en la cual revisa almacenamiento, calidad y cantidad de los elementos recibidos, y recibe copia del acta de entrega firmada por la entidad territorial dejando constancia de observaciones en el informe de visita, acta de entrega y correos electrónicos. _x000a_Si no se logra materializar la visita posterior, se solicitara la remisión del acta de entrega firmada por el profesional competente de  la entidad territorial, y se reiterará mediante correo electrónico la obligación de hacer buen uso y disposición de los elementos enviados."/>
    <x v="0"/>
    <s v="Reducir - Mitigación"/>
    <s v="Se debe tener en cuenta que para las actividades realizadas por la Subdirección de Prevención y Atención de Emergencias en la vigencia 2022 se está realizando la actualización de la resolución que puede estar sujeta a cambios en el procedimiento. De igual forma se tiene programado realizar la actualización del procedimiento debido a cambios estructurales que unifican las actividades de proyectos de ISC y agropecuarios dentro de la Dirección de Gestión Interinstitucional. La ejecución además se ve afectada por prorroga contractual de esta actividad hasta 31 de marzo del 2022"/>
    <s v="El(la) profesional SPAE del equipo de proyectos realizará la solicitud vía correo electrónico al enlace territorial solicitando agendamiento con el fin de realizar la visita posterior en caso de que se materialice el riesgo y con el fin de que se implemente el control descrito."/>
    <d v="2022-01-01T00:00:00"/>
    <d v="2022-12-31T00:00:00"/>
    <s v="mensual"/>
    <s v="Equipo de proyectos"/>
  </r>
  <r>
    <x v="14"/>
    <m/>
    <m/>
    <m/>
    <x v="1"/>
    <s v="El(la) profesional SPAE territorial con acompañamiento del equipo de proyectos de nivel nacional, una vez se ha materializado la entrega de insumos, dotación y/o materiales de construcción a una entidad territorial, debe realizar seguimiento a la disposición final y/o utilización de los mismos a través del diligenciamiento del &quot;Informe de Avance de Obra&quot;,  &quot;Informe de Disposición Final&quot; o el &quot;informe de seguimiento proyecto agropecuario&quot; o &quot;acta de entrega del proyecto&quot;, según sea el caso, el cual deberá remitir al Nivel Nacional para su revisión y aprobación, dejando como evidencia los documentos anteriormente mencionados y los correos electrónicos de solicitud._x000a_En el caso que se materialice una mala utilización y/o disposición de los elementos entregados, se solicitara mediante correo electrónico a la entidad territorial un informe por escrito de la situación, y de ser necesario, se informará a los organismos de control para las medidas pertinentes. "/>
    <x v="1"/>
    <m/>
    <m/>
    <s v="El(la) profesional SPAE del equipo de proyectos solicita de manera mensual el envío del informe de seguimiento del proyecto a las Entidades Territoriales hasta su finalización, en caso de no tener respuesta por mas de 2 meses se procederá a informar a las entidades de control."/>
    <d v="2022-01-01T00:00:00"/>
    <d v="2022-12-31T00:00:00"/>
    <s v="mensual"/>
    <s v="Equipo de proyectos"/>
  </r>
  <r>
    <x v="15"/>
    <s v="Distribuir los formatos Únicos de Declaración -FUD- ó suministro de la herramienta de toma en línea a las oficinas del Ministerio Público para la recepción de la declaración junto a la documentación anexa.-Analizar, valorar y decidir sobre las solicitudes de la inclusión o no inclusión en el Registro Único de Víctimas.-Tramitar las solicitudes de novedades y/o actualizaciones.-Tramitar las diferentes órdenes judiciales allegadas a la Subdirección de Valoración y Registro (SVR).-Atender a las solicitudes de información, resolver los recursos y revocatorias interpuestos por las víctimas.-Tramitar las actuaciones administrativas correspondientes a presuntas víctimas que hayan ingresado al Registro Único de Victimas de manera fraudulenta.-Generar documentos robustos, boletines, notas y otros productos a demanda que aporten al conocimiento, analítica y memoria institucional, asociada a los diferentes procesos misionales de la Unidad para las Víctimas."/>
    <s v="Uso inadecuado de la información a la cual tienen acceso los colaboradores del proceso registro y valoración y  que sea proporcionada a un tercero sin estar facultado o por canales no autorizados, esto para obtener un beneficio propio. "/>
    <s v="Corrupción"/>
    <x v="2"/>
    <s v="Cada vez que se vincule una persona a un equipo de trabajo, el líder de procedimiento registra los datos personales y los perfiles asignados, de acuerdo con los requisitos de gestión de la información. Asimismo, diligenciar debidamente y formalizar los acuerdos de información, con el fin de controlar el personal que acceda a los sistemas de información._x000a_En caso de que se evidencie un colaborador con acceso a perfiles o información que no está de acuerdo con su perfil o funciones, se realizara la alerta respectiva. Evidencia: Acuerdos de confidencialidad y formato control de aplicativos."/>
    <x v="2"/>
    <s v="Reducir - Mitigación"/>
    <s v="Se define Plan de Acción por la Tipología del riesgo con el fin de evitar su materialización."/>
    <s v="Informar inmediatamente a los responsables para aplicar las debidas sanciones a las que haya lugar. _x000a__x000a_Realizar sensibilización con el personal que accede a la información, con el fin de dar a conocer las consecuencias de incurrir en estas acciones de fraude. "/>
    <d v="2022-02-10T00:00:00"/>
    <d v="2022-06-30T00:00:00"/>
    <d v="2022-03-25T00:00:00"/>
    <s v="Enlace SIG - Lideres de procedimiento "/>
  </r>
  <r>
    <x v="15"/>
    <m/>
    <m/>
    <m/>
    <x v="1"/>
    <s v="Cada vez que se requiera se reporta mediante ticket en herramienta dispuesta de los usuarios de las personas que se desvinculan del proceso de registro y valoración. Con el fin de generar la desactivación de usuarios por parte del proceso de gestión de la información,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n cuanto a los colaboradores que finalizan sus permisos por contratación el sistema revocara sus permisos de consulta y modificación de manera automática. Evidencia: Base de usuarios desactivados y consolidado de ticket."/>
    <x v="1"/>
    <m/>
    <m/>
    <m/>
    <m/>
    <m/>
    <m/>
    <m/>
  </r>
  <r>
    <x v="15"/>
    <m/>
    <m/>
    <m/>
    <x v="1"/>
    <s v="El líder del procedimiento mensualmente reporta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
    <x v="1"/>
    <m/>
    <m/>
    <m/>
    <m/>
    <m/>
    <m/>
    <m/>
  </r>
  <r>
    <x v="15"/>
    <m/>
    <m/>
    <m/>
    <x v="1"/>
    <s v="El líder del procedimiento mensualmente envía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1"/>
    <m/>
    <m/>
    <m/>
    <m/>
    <m/>
    <m/>
    <m/>
  </r>
  <r>
    <x v="15"/>
    <s v="Distribuir los formatos Únicos de Declaración -FUD- ó suministro de la herramienta de toma en línea a las oficinas del Ministerio Público para la recepción de la declaración junto a la documentación anexa.-Analizar, valorar y decidir sobre las solicitudes de la inclusión o no inclusión en el Registro Único de Víctimas.-Tramitar las solicitudes de novedades y/o actualizaciones.-Tramitar las diferentes órdenes judiciales allegadas a la Subdirección de Valoración y Registro (SVR).-Atender a las solicitudes de información, resolver los recursos y revocatorias interpuestos por las víctimas.-Tramitar las actuaciones administrativas correspondientes a presuntas víctimas que hayan ingresado al Registro Único de Victimas de manera fraudulenta."/>
    <s v="Posibilidad que algún colaborador del proceso registro y valoración realice modificaciones sin agotar los procedimientos correspondientes sobre la información que reposa en el Registro Único de Victimas  con el objetivo de obtener un beneficio."/>
    <s v="Corrupción"/>
    <x v="2"/>
    <s v="Los líderes de procedimiento cada vez que se requiera y se realice la desvinculación de un colaboradores de su equipo, notifica por medio de correo electrónico y/o requerimiento ARANDA, que se requiere la desactivación de usuarios y cuentas institucionales al enlace encargado dentro de la dirección para que se realice la solicitud de desactivación a la oficina de tecnologías de la información, esto con el fin de poder realizar un seguimiento a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Requerimiento ARANDA. "/>
    <x v="2"/>
    <s v="Reducir - Mitigación"/>
    <s v="Se define Plan de Acción por la Tipología del riesgo con el fin de evitar su materialización."/>
    <s v="Informar inmediatamente a los responsables para aplicar las debidas sanciones disciplinarias_x000a__x000a_Socializar con los colaboradores que accede a la información del registro, las consecuencias jurídicas y legales de hacer uso indebido de la misma. "/>
    <d v="2022-01-10T00:00:00"/>
    <d v="2022-12-31T00:00:00"/>
    <d v="2022-06-15T00:00:00"/>
    <s v="Lideres de procedimiento - enlace SIG"/>
  </r>
  <r>
    <x v="15"/>
    <m/>
    <m/>
    <m/>
    <x v="1"/>
    <s v="Cada líder del procedimiento cada vez que se requiera al vincularse una persona a su equipo de trabajo, registra los datos personales y los perfiles asignados en los formatos establecidos; además de hacer firmar los acuerdos de confidencialidad en el cual se establecen los parámetros para el uso de la información. Esto con el fin de controlar el personal que acceda a los sistemas de información, así mismo, se realizara la alerta respectiva cuando se evidencien colaboradores con acceso a perfiles o información que no está de acuerdo con su perfil o funciones. Evidencia: Acuerdos de confidencialidad y formato control de aplicativos."/>
    <x v="1"/>
    <m/>
    <m/>
    <m/>
    <m/>
    <m/>
    <m/>
    <m/>
  </r>
  <r>
    <x v="15"/>
    <m/>
    <m/>
    <m/>
    <x v="1"/>
    <s v="El líder del procedimiento cada vez que se solicite reporta a través de correo electrónico la base de trazabilidad de los registros gestionados por el procedimiento, con el fin de evidenciar la gestión y responsable de la solicitud.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o la evidencia se encontrara en el aplicativo donde se modifica el RUV o gestión de datos para la herramienta. Evidencia: Base de trazabilidad. "/>
    <x v="1"/>
    <m/>
    <m/>
    <m/>
    <m/>
    <m/>
    <m/>
    <m/>
  </r>
  <r>
    <x v="16"/>
    <s v="Administrar los bienes muebles e inmuebles, de acuerdo con las condiciones y tipificación del bien."/>
    <s v="Recibir dádivas con el fin de manipular los resultados de la inspección sobre el estado real de un bien administrado por el FRV para favorecer a un tercero."/>
    <s v="Corrupción"/>
    <x v="0"/>
    <s v="Cada vez que se realiza una comisión, el líder del Equipo de administración de bienes muebles y el líder del Equipo de administración de bienes inmuebles del FRV, realizan validación de los informes de inspección y recepción de los bienes de acuerdo con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íderes."/>
    <x v="0"/>
    <s v="Reducir - Mitigación"/>
    <s v="Los seguimientos (por muestreo), se realizan aleatoriamente a cualquier actividad del proceso de administración de los bienes con el fin de identificar inconsistencias o incumplimientos al proceso de administración."/>
    <s v="Realizar seguimientos trimestral (por muestreo), del proceso de administración de los bienes con el fin de validar la gestión e información relacionada con la administración de éstos. "/>
    <d v="2022-02-15T00:00:00"/>
    <d v="2022-12-31T00:00:00"/>
    <s v="Trimestral"/>
    <s v="Coordinador Fondo de Reparación."/>
  </r>
  <r>
    <x v="16"/>
    <m/>
    <m/>
    <m/>
    <x v="1"/>
    <s v="El responsable designado del FRV, realiza registro de las tareas o acciones a realizar sobre los bienes consignados en los informes (alistamientos, recepciones e inspecciones) con el objetivo de realizar seguimiento al cumplimiento de las mismas. Como evidencia se genera un registro y seguimiento de las tareas o acciones propuestas a ejecutar y el resultado de esos seguimientos."/>
    <x v="1"/>
    <m/>
    <m/>
    <m/>
    <m/>
    <m/>
    <m/>
    <m/>
  </r>
  <r>
    <x v="16"/>
    <m/>
    <m/>
    <m/>
    <x v="1"/>
    <s v="El responsable designado del FRV, realiza registro del estado actual de la administración, así como las demás gestiones del bien, en las herramientas de administración de bienes dispuestas por el FRV, con el objetivo de mantener actualizada la información del bien. Como evidencia se genera reportes mensuales de los bienes del FRV y las bases de datos que soporten el estado de administración de bienes muebles y bienes BAAF."/>
    <x v="1"/>
    <m/>
    <m/>
    <m/>
    <m/>
    <m/>
    <m/>
    <m/>
  </r>
  <r>
    <x v="16"/>
    <s v="Realizar la liquidación y pago de indemnizaciones a víctimas por vía judicial en el desarrollo del proceso de Justicia y Paz."/>
    <s v="Inclusión indebida en el acto administrativo que da cumplimiento a los fallos proferidos por las Salas de Justicia y Paz, de personas que no tengan la calidad de víctimas, con el objetivo de obtener algún beneficio particular y/o de un tercero."/>
    <s v="Corrupción"/>
    <x v="0"/>
    <s v="El profesional de liquidación y pago de sentencias judiciales del FRV envía mediante correo electrónico, al líder del equipo de liquidación y pago de sentencias del FRV el proyecto de resolución por medio del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0"/>
    <s v="Reducir - Mitigación"/>
    <s v="Al realizar la actualización del Procedimiento y demás documentos que se requieran, de acuerdo con los lineamientos del FRV, se revisan, fortalecen y/o establecen puntos de control que aportarán para la mitigación del riesgo."/>
    <s v="Actualizar y o crear en el SIG los documentos necesarios para el desarrollo de las actividades de la liquidación y pago de sentencias judiciales para fortalecer los controles del procedimiento."/>
    <d v="2021-12-15T00:00:00"/>
    <d v="2022-07-31T00:00:00"/>
    <s v="Trimestral"/>
    <s v="Coordinador Fondo de Reparación."/>
  </r>
  <r>
    <x v="16"/>
    <m/>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1"/>
    <m/>
    <m/>
    <m/>
    <m/>
    <m/>
    <m/>
    <m/>
  </r>
  <r>
    <x v="16"/>
    <m/>
    <m/>
    <m/>
    <x v="1"/>
    <s v="El Equipo de sentencias judiciales realiza cruces de información que permita corroborar los datos de identificación de la víctimas en la herramienta Vivanto. En caso de encontrarse inconsistencias se registran y se remiten por medio de correo electrónico al personal que elaboró el acto administrativo que ordena el pago de la indemnización para que éste realice los ajustes correspondientes en el acto administrativo modificatorio. Como evidencia tenemos el correo electrónico con el formato lista de chequeo seguimiento y validación y la proyección del acto administrativo modificatorio."/>
    <x v="1"/>
    <m/>
    <m/>
    <m/>
    <m/>
    <m/>
    <m/>
    <m/>
  </r>
  <r>
    <x v="16"/>
    <s v="Administrar los bienes muebles e inmuebles, de acuerdo con las condiciones y tipificación del bien"/>
    <s v="Sustracción, perdida, disminución o deficiente administración de los bienes muebles (dinero, títulos judiciales, automóviles, armas, sociedades, etc.), bienes inmuebles y BAAF (Bienes Con Actividades Agropecuarias Y Forestales), administrados por el FRV por acción u omisión para beneficio privado y/o de terceros."/>
    <s v="Corrupción"/>
    <x v="0"/>
    <s v="El responsable designado por la coordinación del FRV, convoca a reunión mensual (si hay recepción de bienes en ese periodo) a los equipos del FRV que requiera con el objetivo de comunicar que bienes fueron recepcionados en este tiemp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
    <x v="0"/>
    <s v="Reducir - Mitigación"/>
    <s v="Los seguimientos (por muestreo), se realizan aleatoriamente a cualquier actividad del proceso de administración de los bienes con el fin de identificar inconsistencias o incumplimientos al proceso de administración."/>
    <s v="Realizar seguimientos trimestral (por muestreo), del proceso de administración de los bienes con el fin de validar la gestión e información relacionada con la administración de éstos. "/>
    <d v="2022-02-15T00:00:00"/>
    <d v="2022-12-31T00:00:00"/>
    <s v="Trimestral"/>
    <s v="Coordinador Fondo de Reparación."/>
  </r>
  <r>
    <x v="16"/>
    <m/>
    <m/>
    <m/>
    <x v="1"/>
    <s v="El responsable designado del FRV, actualiza los inventarios y registra el estado actual de los bienes administrados por el FRV, con el objetivo de mantener actualizada la información del bien. Como evidencia se genera reporte mensual de la herramienta de bienes del FRV y las bases de datos que soportan el estado de administración de bienes muebles y bienes BAAF."/>
    <x v="1"/>
    <m/>
    <m/>
    <m/>
    <m/>
    <m/>
    <m/>
    <m/>
  </r>
  <r>
    <x v="16"/>
    <m/>
    <m/>
    <m/>
    <x v="1"/>
    <s v="El líder del Equipo de administración de bienes muebles y el líder del Equipo de administración de bienes inmuebles del FRV realizan validación de los informes de inspección y recepción de los bienes a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ideres."/>
    <x v="1"/>
    <m/>
    <m/>
    <m/>
    <m/>
    <m/>
    <m/>
    <m/>
  </r>
  <r>
    <x v="16"/>
    <s v="Realizar el Retorno o la Reubicación individual y familiar conforme a los criterios para la entrega de los componentes de apoyo a los procesos de Retorno y/o Reubicaciones individuales de acuerdo con la Resolución No. 00278 de 17 abril 2015._x000a__x000a_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por parte de las personas que tienen incidencia en el tema."/>
    <s v="Corrupción"/>
    <x v="0"/>
    <s v="El profesional de RyR de nivel territorial, revisa la base SGV semanal remitida por el enlace nacional (cada vez que se requiere), realiza las validaciones necesarias según el procedimiento establecido, teniendo en cuenta el cumplimiento de los principios de seguridad, dignidad y voluntariedad, validados en los aplicativos de información (MAARIV, SGV y Vivanto) para determinar la viabilidad del acompañamiento y así proceder con la solicitud del recurso, para el traslado de personas y enseres (1.5 SMMLV). Para cuyo caso los soportes son: Base SGV (Manifestación de la intencionalidad), registro de la información del hogar en MAARIV, entrevista a profundidad, acta de voluntariedad y planeación del acompañamiento."/>
    <x v="3"/>
    <s v="Reducir - Mitigación"/>
    <s v="La retroalimentación a los enlaces del nivel territorial y/o las capacitaciones de asistencia técnica en los territorios según las situaciones presentadas, logran la mejora continua en la ruta individual  para completar la información faltante."/>
    <s v="El profesional de RyR del nivel nacional realizará retroalimentación a los enlaces del nivel territorial cada vez que se requiera por correo electrónico y/o capacitaciones de asistencia técnica en los territorios según las situaciones presentadas con el fin de lograr la mejora continua en la ruta individual y para completar la información faltante. Como evidencia se tiene la trazabilidad de los correos electrónicos, la remisión de las indicaciones técnicas y los informes de visita asistencia técnica. "/>
    <d v="2021-12-15T00:00:00"/>
    <d v="2022-11-01T00:00:00"/>
    <s v="Trimestral"/>
    <s v="Coordinador Retornos y Reubicaciones."/>
  </r>
  <r>
    <x v="16"/>
    <m/>
    <m/>
    <m/>
    <x v="1"/>
    <s v="El Grupo de Retornos y Reubicaciones cada vez que se presenta un proyecto para los esquemas especiales de acompañamiento comunitario realiza validaciones y la verificación técnica que dan cumplimiento a los requisitos establecidos para la presentación de los proyectos, esta información se valida por medio del formato de verificación de cumplimiento de requisitos, en caso de no cumplir se retroalimenta por medio de correo electrónico y como evidencia queda el formato de verificación de cada proyecto."/>
    <x v="1"/>
    <m/>
    <m/>
    <s v="El profesional de RyR del nivel nacional remitirá información masiva frente a las solicitudes de  hogares o personas que no hayan salido beneficiarias habiéndose postulado a la convocatoria de los EEAF. Como evidencia se tiene los correos electrónicos con la información requerida."/>
    <d v="2021-12-15T00:00:00"/>
    <d v="2022-11-01T00:00:00"/>
    <s v="Trimestral"/>
    <s v="Coordinador Retornos y Reubicaciones."/>
  </r>
  <r>
    <x v="16"/>
    <m/>
    <m/>
    <m/>
    <x v="1"/>
    <s v="El Grupo de Retornos y Reubicaciones abre convocatorias para la postulación a las EEAF de acuerdo con los criterios de priorización establecidos previamente. Se valida en la base de postulaciones el cumplimiento de los requisitos establecidos para la elaboración del perfil productivo. En caso de no cumplir, no continúa en el proceso. Como evidencia tenemos la base de postulación y el perfil productivo."/>
    <x v="1"/>
    <m/>
    <m/>
    <m/>
    <m/>
    <m/>
    <m/>
    <m/>
  </r>
  <r>
    <x v="16"/>
    <s v="Realizar la compensación económica que se otorga a la víctima por el daño sufrido (Indemnización Administrativa, Establecer y Otorgar el encargo fiduciario)."/>
    <s v="Uso indebido de la información para llevar a cabo la compensación económica  por parte de funcionarios y colaboradores para obtener un beneficio propio o de un tercero."/>
    <s v="Corrupción"/>
    <x v="0"/>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
    <x v="0"/>
    <s v="Reducir - Mitigación"/>
    <s v="Se define Plan de Acción que permita evitar su materialización"/>
    <s v="Realizar Informe Semestral de implementación de la funcionalidad en la herramienta Indemniza de la opción para aplicar novedades a personas plenamente identificadas a través de la registraduría."/>
    <d v="2021-12-15T00:00:00"/>
    <d v="2022-05-31T00:00:00"/>
    <s v="Trimestral"/>
    <s v=" Profesional Herramienta Indemniza"/>
  </r>
  <r>
    <x v="16"/>
    <m/>
    <m/>
    <m/>
    <x v="1"/>
    <s v="La Subdirección de Reparación Individual (SRI), mantiene actualizados los  procedimientos, haciendo especial énfasis en documentar los controles que se han establecido para identificar posibles desviaciones en éstos y hacer las correcciones que se requieran. Como evidencias tenemos los documentos actualizados y los puntos de control establecidos."/>
    <x v="1"/>
    <m/>
    <m/>
    <m/>
    <m/>
    <m/>
    <m/>
    <m/>
  </r>
  <r>
    <x v="16"/>
    <m/>
    <m/>
    <m/>
    <x v="1"/>
    <s v="El profesional del Equipo de Gestión de la información de la Subdirección de Reparación Individual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1"/>
    <m/>
    <m/>
    <m/>
    <m/>
    <m/>
    <m/>
    <m/>
  </r>
  <r>
    <x v="17"/>
    <s v="Tramitar y elaborar la respuesta a peticiones quejas, reclamos y consultas interpuestos por los ciudadanos, víctimas, entidades y organismos de control._x000a__x000a_Registrar las solicitudes e informar a la población víctima sobre los trámites y servicios de la Unidad, a través del canal presencial, con el fin de lograr el acceso a la oferta institucional de la población víctima._x000a__x000a_Registrar información y socializar los trámites, campañas y servicios de la Unidad a través del canal telefónico y virtual, con el fin de orientar y lograr el acceso de la población víctima a la información referente a sus procesos o información de la entidad_x000a__x000a_Notificar las Actuaciones Administrativas emitidas por la entidad a los ciudadanos, víctimas, presentantes, apoderados o, a las personas debidamente autorizadas._x000a__x000a_Analizar la viabilidad, verificar el cumplimiento del procedimiento y realizar la gestión correspondiente para el desarrollo de las estrategias complementarias para la atención y orientación."/>
    <s v="Uso inadecuado de la información con el objetivo de obtener un beneficio económico por parte de los funcionarios, contratistas  u operadores que brindan atención y orientación a las víctimas."/>
    <s v="Corrupción"/>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
    <x v="3"/>
    <s v="Reducir - Mitigación"/>
    <s v="De acuerdo a la Tipología del Riesgos se formula plan de acción adicional para evitar su materialización"/>
    <s v="Las personas de Servicio al Ciudadano encargadas de los canales de atención generan notas informativas de sensibilización y ética para un adecuado uso de la información en los canales de la Unidad"/>
    <d v="2022-01-01T00:00:00"/>
    <d v="2022-12-31T00:00:00"/>
    <s v="Trimestral"/>
    <s v="Los profesionales responsables de los canales de atención del Grupo de Servicio al Ciudadano"/>
  </r>
  <r>
    <x v="17"/>
    <m/>
    <m/>
    <m/>
    <x v="1"/>
    <s v="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x v="1"/>
    <m/>
    <m/>
    <m/>
    <m/>
    <m/>
    <m/>
    <m/>
  </r>
  <r>
    <x v="17"/>
    <m/>
    <m/>
    <m/>
    <x v="1"/>
    <s v="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íticas de seguridad de la información de la unidad. Como evidencias correos de solicitud de verificación."/>
    <x v="1"/>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C98FE96-4C15-49D5-B68A-E9C7A04904D9}"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ROCESO">
  <location ref="A4:E23" firstHeaderRow="0" firstDataRow="1" firstDataCol="1"/>
  <pivotFields count="14">
    <pivotField axis="axisRow" showAll="0">
      <items count="20">
        <item x="0"/>
        <item x="1"/>
        <item x="2"/>
        <item x="3"/>
        <item x="4"/>
        <item x="5"/>
        <item x="6"/>
        <item x="8"/>
        <item x="9"/>
        <item x="10"/>
        <item x="11"/>
        <item x="12"/>
        <item x="7"/>
        <item x="13"/>
        <item x="14"/>
        <item x="15"/>
        <item x="16"/>
        <item x="17"/>
        <item m="1" x="18"/>
        <item t="default"/>
      </items>
    </pivotField>
    <pivotField dataField="1" showAll="0"/>
    <pivotField dataField="1" showAll="0"/>
    <pivotField showAll="0"/>
    <pivotField showAll="0"/>
    <pivotField dataField="1" showAll="0"/>
    <pivotField showAll="0"/>
    <pivotField showAll="0"/>
    <pivotField showAll="0"/>
    <pivotField dataField="1"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RIESGOS" fld="2" subtotal="count" baseField="0" baseItem="0"/>
    <dataField name="ACTIVIDADES" fld="1" subtotal="count" baseField="0" baseItem="0"/>
    <dataField name="CONTROLES" fld="5" subtotal="count" baseField="0" baseItem="0"/>
    <dataField name="ACCIONES" fld="9" subtotal="count" baseField="0" baseItem="0"/>
  </dataFields>
  <formats count="10">
    <format dxfId="169">
      <pivotArea type="all" dataOnly="0" outline="0" fieldPosition="0"/>
    </format>
    <format dxfId="168">
      <pivotArea outline="0" collapsedLevelsAreSubtotals="1" fieldPosition="0"/>
    </format>
    <format dxfId="167">
      <pivotArea field="0" type="button" dataOnly="0" labelOnly="1" outline="0" axis="axisRow" fieldPosition="0"/>
    </format>
    <format dxfId="166">
      <pivotArea dataOnly="0" labelOnly="1" fieldPosition="0">
        <references count="1">
          <reference field="0" count="0"/>
        </references>
      </pivotArea>
    </format>
    <format dxfId="165">
      <pivotArea dataOnly="0" labelOnly="1" grandRow="1" outline="0" fieldPosition="0"/>
    </format>
    <format dxfId="164">
      <pivotArea dataOnly="0" labelOnly="1" outline="0" fieldPosition="0">
        <references count="1">
          <reference field="4294967294" count="4">
            <x v="0"/>
            <x v="1"/>
            <x v="2"/>
            <x v="3"/>
          </reference>
        </references>
      </pivotArea>
    </format>
    <format dxfId="163">
      <pivotArea outline="0" collapsedLevelsAreSubtotals="1" fieldPosition="0"/>
    </format>
    <format dxfId="162">
      <pivotArea outline="0" collapsedLevelsAreSubtotals="1" fieldPosition="0"/>
    </format>
    <format dxfId="161">
      <pivotArea dataOnly="0" labelOnly="1" outline="0" fieldPosition="0">
        <references count="1">
          <reference field="4294967294" count="4">
            <x v="0"/>
            <x v="1"/>
            <x v="2"/>
            <x v="3"/>
          </reference>
        </references>
      </pivotArea>
    </format>
    <format dxfId="16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E324044-21B0-4F31-9BCB-4374F6A9463A}"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ROCESO">
  <location ref="A51:B61" firstHeaderRow="1" firstDataRow="1" firstDataCol="1" rowPageCount="1" colPageCount="1"/>
  <pivotFields count="14">
    <pivotField axis="axisRow" showAll="0">
      <items count="20">
        <item x="0"/>
        <item x="1"/>
        <item x="2"/>
        <item x="3"/>
        <item x="4"/>
        <item x="5"/>
        <item x="6"/>
        <item x="8"/>
        <item x="9"/>
        <item x="10"/>
        <item x="11"/>
        <item x="12"/>
        <item x="7"/>
        <item x="13"/>
        <item x="14"/>
        <item x="15"/>
        <item x="16"/>
        <item x="17"/>
        <item m="1" x="18"/>
        <item t="default"/>
      </items>
    </pivotField>
    <pivotField showAll="0"/>
    <pivotField showAll="0"/>
    <pivotField showAll="0"/>
    <pivotField axis="axisPage" dataField="1" showAll="0">
      <items count="4">
        <item x="0"/>
        <item x="2"/>
        <item x="1"/>
        <item t="default"/>
      </items>
    </pivotField>
    <pivotField showAll="0"/>
    <pivotField showAll="0">
      <items count="5">
        <item x="3"/>
        <item x="2"/>
        <item x="0"/>
        <item x="1"/>
        <item t="default"/>
      </items>
    </pivotField>
    <pivotField showAll="0"/>
    <pivotField showAll="0"/>
    <pivotField showAll="0"/>
    <pivotField showAll="0"/>
    <pivotField showAll="0"/>
    <pivotField showAll="0"/>
    <pivotField showAll="0"/>
  </pivotFields>
  <rowFields count="1">
    <field x="0"/>
  </rowFields>
  <rowItems count="10">
    <i>
      <x/>
    </i>
    <i>
      <x v="4"/>
    </i>
    <i>
      <x v="5"/>
    </i>
    <i>
      <x v="8"/>
    </i>
    <i>
      <x v="9"/>
    </i>
    <i>
      <x v="11"/>
    </i>
    <i>
      <x v="13"/>
    </i>
    <i>
      <x v="16"/>
    </i>
    <i>
      <x v="17"/>
    </i>
    <i t="grand">
      <x/>
    </i>
  </rowItems>
  <colItems count="1">
    <i/>
  </colItems>
  <pageFields count="1">
    <pageField fld="4" item="0" hier="-1"/>
  </pageFields>
  <dataFields count="1">
    <dataField name="Cuenta de Nivel de Severidad Riesgo Inherente" fld="4" subtotal="count" baseField="0" baseItem="0"/>
  </dataFields>
  <formats count="7">
    <format dxfId="176">
      <pivotArea type="all" dataOnly="0" outline="0" fieldPosition="0"/>
    </format>
    <format dxfId="175">
      <pivotArea outline="0" collapsedLevelsAreSubtotals="1" fieldPosition="0"/>
    </format>
    <format dxfId="174">
      <pivotArea field="0" type="button" dataOnly="0" labelOnly="1" outline="0" axis="axisRow" fieldPosition="0"/>
    </format>
    <format dxfId="173">
      <pivotArea dataOnly="0" labelOnly="1" fieldPosition="0">
        <references count="1">
          <reference field="0" count="0"/>
        </references>
      </pivotArea>
    </format>
    <format dxfId="172">
      <pivotArea dataOnly="0" labelOnly="1" grandRow="1" outline="0" fieldPosition="0"/>
    </format>
    <format dxfId="171">
      <pivotArea outline="0" collapsedLevelsAreSubtotals="1" fieldPosition="0"/>
    </format>
    <format dxfId="1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F81D775-9E30-4306-AB2A-A9432F8A034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ROCESO">
  <location ref="A27:B46" firstHeaderRow="1" firstDataRow="1" firstDataCol="1" rowPageCount="1" colPageCount="1"/>
  <pivotFields count="14">
    <pivotField axis="axisRow" showAll="0">
      <items count="20">
        <item x="0"/>
        <item x="1"/>
        <item x="2"/>
        <item x="3"/>
        <item x="4"/>
        <item x="5"/>
        <item x="6"/>
        <item x="8"/>
        <item x="9"/>
        <item x="10"/>
        <item x="11"/>
        <item x="12"/>
        <item x="7"/>
        <item x="13"/>
        <item x="14"/>
        <item x="15"/>
        <item x="16"/>
        <item x="17"/>
        <item m="1" x="18"/>
        <item t="default"/>
      </items>
    </pivotField>
    <pivotField showAll="0"/>
    <pivotField showAll="0"/>
    <pivotField showAll="0"/>
    <pivotField showAll="0"/>
    <pivotField showAll="0"/>
    <pivotField axis="axisPage" dataField="1" showAll="0">
      <items count="5">
        <item x="3"/>
        <item x="2"/>
        <item x="0"/>
        <item x="1"/>
        <item t="default"/>
      </items>
    </pivotField>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pageFields count="1">
    <pageField fld="6" hier="-1"/>
  </pageFields>
  <dataFields count="1">
    <dataField name="Cuenta de Nivel de Severidad Riesgo Residual" fld="6" subtotal="count" baseField="0" baseItem="0"/>
  </dataFields>
  <formats count="7">
    <format dxfId="183">
      <pivotArea type="all" dataOnly="0" outline="0" fieldPosition="0"/>
    </format>
    <format dxfId="182">
      <pivotArea outline="0" collapsedLevelsAreSubtotals="1" fieldPosition="0"/>
    </format>
    <format dxfId="181">
      <pivotArea field="0" type="button" dataOnly="0" labelOnly="1" outline="0" axis="axisRow" fieldPosition="0"/>
    </format>
    <format dxfId="180">
      <pivotArea dataOnly="0" labelOnly="1" fieldPosition="0">
        <references count="1">
          <reference field="0" count="0"/>
        </references>
      </pivotArea>
    </format>
    <format dxfId="179">
      <pivotArea dataOnly="0" labelOnly="1" grandRow="1" outline="0" fieldPosition="0"/>
    </format>
    <format dxfId="178">
      <pivotArea outline="0" collapsedLevelsAreSubtotals="1" fieldPosition="0"/>
    </format>
    <format dxfId="1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2879E-D656-482C-80A3-9E4DD73CFA9D}">
  <sheetPr>
    <tabColor rgb="FFFFFF00"/>
  </sheetPr>
  <dimension ref="A1:AR787"/>
  <sheetViews>
    <sheetView tabSelected="1" topLeftCell="A6" zoomScale="85" zoomScaleNormal="85" workbookViewId="0">
      <selection activeCell="C8" sqref="C8:C10"/>
    </sheetView>
  </sheetViews>
  <sheetFormatPr baseColWidth="10" defaultColWidth="11.453125" defaultRowHeight="14.5" x14ac:dyDescent="0.35"/>
  <cols>
    <col min="1" max="1" width="8.453125" style="5" customWidth="1"/>
    <col min="2" max="2" width="34" style="14" customWidth="1"/>
    <col min="3" max="3" width="34.1796875" style="14" customWidth="1"/>
    <col min="4" max="4" width="34" style="14" customWidth="1"/>
    <col min="5" max="5" width="34.453125" style="14" customWidth="1"/>
    <col min="6" max="6" width="21" style="14" customWidth="1"/>
    <col min="7" max="7" width="23.54296875" style="14" customWidth="1"/>
    <col min="8" max="8" width="44.1796875" style="14" customWidth="1"/>
    <col min="9" max="10" width="26.81640625" style="14" customWidth="1"/>
    <col min="11" max="11" width="20.81640625" style="5" customWidth="1"/>
    <col min="12" max="13" width="17.453125" style="5" customWidth="1"/>
    <col min="14" max="15" width="13.7265625" style="5" customWidth="1"/>
    <col min="16" max="16" width="14.26953125" style="5" customWidth="1"/>
    <col min="17" max="17" width="11.7265625" style="5" customWidth="1"/>
    <col min="18" max="18" width="11.453125" style="5"/>
    <col min="19" max="19" width="45.7265625" style="14" customWidth="1"/>
    <col min="20" max="20" width="13.26953125" style="5" customWidth="1"/>
    <col min="21" max="21" width="15.26953125" style="5" customWidth="1"/>
    <col min="22" max="22" width="15.81640625" style="5" customWidth="1"/>
    <col min="23" max="23" width="15.54296875" style="5" customWidth="1"/>
    <col min="24" max="25" width="11.453125" style="5" customWidth="1"/>
    <col min="26" max="26" width="13.26953125" style="5" customWidth="1"/>
    <col min="27" max="27" width="13.26953125" style="5" hidden="1" customWidth="1"/>
    <col min="28" max="28" width="15.81640625" style="5" hidden="1" customWidth="1"/>
    <col min="29" max="29" width="13.26953125" style="5" hidden="1" customWidth="1"/>
    <col min="30" max="30" width="14.26953125" style="5" hidden="1" customWidth="1"/>
    <col min="31" max="31" width="11.453125" style="5"/>
    <col min="32" max="32" width="13.1796875" style="5" hidden="1" customWidth="1"/>
    <col min="33" max="33" width="16.26953125" style="5" hidden="1" customWidth="1"/>
    <col min="34" max="35" width="12.81640625" style="5" hidden="1" customWidth="1"/>
    <col min="36" max="36" width="11.453125" style="5"/>
    <col min="37" max="38" width="16.81640625" style="5" customWidth="1"/>
    <col min="39" max="39" width="27.1796875" style="5" customWidth="1"/>
    <col min="40" max="40" width="11" style="5" customWidth="1"/>
    <col min="41" max="41" width="12.54296875" style="5" customWidth="1"/>
    <col min="42" max="42" width="14.81640625" style="5" customWidth="1"/>
    <col min="43" max="43" width="18.1796875" style="5" customWidth="1"/>
    <col min="44" max="16384" width="11.453125" style="5"/>
  </cols>
  <sheetData>
    <row r="1" spans="1:43" ht="26" x14ac:dyDescent="0.6">
      <c r="A1" s="570"/>
      <c r="B1" s="571"/>
      <c r="C1" s="571"/>
      <c r="D1" s="574" t="s">
        <v>18</v>
      </c>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6"/>
      <c r="AN1" s="577" t="s">
        <v>19</v>
      </c>
      <c r="AO1" s="578"/>
      <c r="AP1" s="578"/>
      <c r="AQ1" s="578"/>
    </row>
    <row r="2" spans="1:43" ht="26.25" customHeight="1" x14ac:dyDescent="0.6">
      <c r="A2" s="572"/>
      <c r="B2" s="573"/>
      <c r="C2" s="573"/>
      <c r="D2" s="579" t="s">
        <v>12</v>
      </c>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1"/>
      <c r="AN2" s="577" t="s">
        <v>20</v>
      </c>
      <c r="AO2" s="578"/>
      <c r="AP2" s="578"/>
      <c r="AQ2" s="578"/>
    </row>
    <row r="3" spans="1:43" ht="26" x14ac:dyDescent="0.6">
      <c r="A3" s="572"/>
      <c r="B3" s="573"/>
      <c r="C3" s="573"/>
      <c r="D3" s="582" t="s">
        <v>21</v>
      </c>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4"/>
      <c r="AN3" s="577" t="s">
        <v>22</v>
      </c>
      <c r="AO3" s="578"/>
      <c r="AP3" s="578"/>
      <c r="AQ3" s="578"/>
    </row>
    <row r="4" spans="1:43" ht="26" x14ac:dyDescent="0.6">
      <c r="A4" s="572"/>
      <c r="B4" s="573"/>
      <c r="C4" s="573"/>
      <c r="D4" s="6"/>
      <c r="E4" s="7"/>
      <c r="F4" s="7"/>
      <c r="G4" s="7"/>
      <c r="H4" s="7"/>
      <c r="I4" s="8"/>
      <c r="J4" s="8"/>
      <c r="K4" s="8"/>
      <c r="L4" s="8"/>
      <c r="M4" s="8"/>
      <c r="N4" s="8"/>
      <c r="O4" s="8"/>
      <c r="P4" s="8"/>
      <c r="Q4" s="8"/>
      <c r="R4" s="8"/>
      <c r="S4" s="7"/>
      <c r="T4" s="8"/>
      <c r="U4" s="8"/>
      <c r="V4" s="8"/>
      <c r="W4" s="8"/>
      <c r="X4" s="8"/>
      <c r="Y4" s="8"/>
      <c r="Z4" s="8"/>
      <c r="AA4" s="8"/>
      <c r="AB4" s="8"/>
      <c r="AC4" s="8"/>
      <c r="AD4" s="8"/>
      <c r="AE4" s="8"/>
      <c r="AF4" s="8"/>
      <c r="AG4" s="8"/>
      <c r="AH4" s="8"/>
      <c r="AI4" s="8"/>
      <c r="AJ4" s="8"/>
      <c r="AK4" s="8"/>
      <c r="AL4" s="8"/>
      <c r="AM4" s="9"/>
      <c r="AN4" s="585" t="s">
        <v>23</v>
      </c>
      <c r="AO4" s="586"/>
      <c r="AP4" s="586"/>
      <c r="AQ4" s="587"/>
    </row>
    <row r="5" spans="1:43" ht="26" x14ac:dyDescent="0.6">
      <c r="A5" s="591" t="s">
        <v>1888</v>
      </c>
      <c r="B5" s="591"/>
      <c r="C5" s="592"/>
      <c r="D5" s="10"/>
      <c r="E5" s="11"/>
      <c r="F5" s="11"/>
      <c r="G5" s="11"/>
      <c r="H5" s="11"/>
      <c r="I5" s="12"/>
      <c r="J5" s="12"/>
      <c r="K5" s="12"/>
      <c r="L5" s="12"/>
      <c r="M5" s="12"/>
      <c r="N5" s="12"/>
      <c r="O5" s="12"/>
      <c r="P5" s="12"/>
      <c r="Q5" s="12"/>
      <c r="R5" s="12"/>
      <c r="S5" s="11"/>
      <c r="T5" s="12"/>
      <c r="U5" s="12"/>
      <c r="V5" s="12"/>
      <c r="W5" s="12"/>
      <c r="X5" s="12"/>
      <c r="Y5" s="12"/>
      <c r="Z5" s="12"/>
      <c r="AA5" s="12"/>
      <c r="AB5" s="12"/>
      <c r="AC5" s="12"/>
      <c r="AD5" s="12"/>
      <c r="AE5" s="12"/>
      <c r="AF5" s="12"/>
      <c r="AG5" s="12"/>
      <c r="AH5" s="12"/>
      <c r="AI5" s="12"/>
      <c r="AJ5" s="12"/>
      <c r="AK5" s="12"/>
      <c r="AL5" s="12"/>
      <c r="AM5" s="13"/>
      <c r="AN5" s="588"/>
      <c r="AO5" s="589"/>
      <c r="AP5" s="589"/>
      <c r="AQ5" s="590"/>
    </row>
    <row r="6" spans="1:43" ht="15.5" x14ac:dyDescent="0.35">
      <c r="C6" s="15"/>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16"/>
      <c r="AN6" s="569"/>
      <c r="AO6" s="569"/>
    </row>
    <row r="7" spans="1:43" ht="58" x14ac:dyDescent="0.35">
      <c r="A7" s="17" t="s">
        <v>24</v>
      </c>
      <c r="B7" s="18" t="s">
        <v>25</v>
      </c>
      <c r="C7" s="20" t="s">
        <v>26</v>
      </c>
      <c r="D7" s="20" t="s">
        <v>27</v>
      </c>
      <c r="E7" s="20" t="s">
        <v>28</v>
      </c>
      <c r="F7" s="20" t="s">
        <v>29</v>
      </c>
      <c r="G7" s="20" t="s">
        <v>30</v>
      </c>
      <c r="H7" s="21" t="s">
        <v>31</v>
      </c>
      <c r="I7" s="19" t="s">
        <v>32</v>
      </c>
      <c r="J7" s="19" t="s">
        <v>33</v>
      </c>
      <c r="K7" s="19" t="s">
        <v>34</v>
      </c>
      <c r="L7" s="22" t="s">
        <v>35</v>
      </c>
      <c r="M7" s="23" t="s">
        <v>36</v>
      </c>
      <c r="N7" s="22" t="s">
        <v>37</v>
      </c>
      <c r="O7" s="24" t="s">
        <v>38</v>
      </c>
      <c r="P7" s="22" t="s">
        <v>39</v>
      </c>
      <c r="Q7" s="24" t="s">
        <v>40</v>
      </c>
      <c r="R7" s="22" t="s">
        <v>41</v>
      </c>
      <c r="S7" s="19" t="s">
        <v>42</v>
      </c>
      <c r="T7" s="18" t="s">
        <v>43</v>
      </c>
      <c r="U7" s="21" t="s">
        <v>44</v>
      </c>
      <c r="V7" s="19" t="s">
        <v>45</v>
      </c>
      <c r="W7" s="19" t="s">
        <v>46</v>
      </c>
      <c r="X7" s="19" t="s">
        <v>47</v>
      </c>
      <c r="Y7" s="19" t="s">
        <v>48</v>
      </c>
      <c r="Z7" s="22" t="s">
        <v>49</v>
      </c>
      <c r="AA7" s="25" t="s">
        <v>50</v>
      </c>
      <c r="AB7" s="25" t="s">
        <v>51</v>
      </c>
      <c r="AC7" s="24" t="s">
        <v>52</v>
      </c>
      <c r="AD7" s="25" t="s">
        <v>53</v>
      </c>
      <c r="AE7" s="26" t="s">
        <v>54</v>
      </c>
      <c r="AF7" s="25" t="s">
        <v>55</v>
      </c>
      <c r="AG7" s="25" t="s">
        <v>56</v>
      </c>
      <c r="AH7" s="25" t="s">
        <v>57</v>
      </c>
      <c r="AI7" s="25" t="s">
        <v>58</v>
      </c>
      <c r="AJ7" s="22" t="s">
        <v>59</v>
      </c>
      <c r="AK7" s="27" t="s">
        <v>60</v>
      </c>
      <c r="AL7" s="27" t="s">
        <v>61</v>
      </c>
      <c r="AM7" s="27" t="s">
        <v>62</v>
      </c>
      <c r="AN7" s="28" t="s">
        <v>63</v>
      </c>
      <c r="AO7" s="28" t="s">
        <v>64</v>
      </c>
      <c r="AP7" s="27" t="s">
        <v>65</v>
      </c>
      <c r="AQ7" s="27" t="s">
        <v>66</v>
      </c>
    </row>
    <row r="8" spans="1:43" s="32" customFormat="1" ht="204.75" customHeight="1" x14ac:dyDescent="0.35">
      <c r="A8" s="483">
        <v>1</v>
      </c>
      <c r="B8" s="486" t="s">
        <v>67</v>
      </c>
      <c r="C8" s="489" t="s">
        <v>68</v>
      </c>
      <c r="D8" s="486" t="s">
        <v>69</v>
      </c>
      <c r="E8" s="486" t="s">
        <v>70</v>
      </c>
      <c r="F8" s="510" t="s">
        <v>71</v>
      </c>
      <c r="G8" s="510" t="s">
        <v>72</v>
      </c>
      <c r="H8" s="492" t="s">
        <v>73</v>
      </c>
      <c r="I8" s="282" t="s">
        <v>74</v>
      </c>
      <c r="J8" s="282" t="s">
        <v>75</v>
      </c>
      <c r="K8" s="483" t="s">
        <v>76</v>
      </c>
      <c r="L8" s="483" t="s">
        <v>77</v>
      </c>
      <c r="M8" s="483">
        <v>1110</v>
      </c>
      <c r="N8" s="483" t="s">
        <v>78</v>
      </c>
      <c r="O8" s="495">
        <v>60</v>
      </c>
      <c r="P8" s="483" t="s">
        <v>79</v>
      </c>
      <c r="Q8" s="495">
        <v>80</v>
      </c>
      <c r="R8" s="483" t="s">
        <v>80</v>
      </c>
      <c r="S8" s="29" t="s">
        <v>81</v>
      </c>
      <c r="T8" s="30" t="s">
        <v>82</v>
      </c>
      <c r="U8" s="31" t="s">
        <v>83</v>
      </c>
      <c r="V8" s="31" t="s">
        <v>84</v>
      </c>
      <c r="W8" s="31" t="s">
        <v>85</v>
      </c>
      <c r="X8" s="31" t="s">
        <v>86</v>
      </c>
      <c r="Y8" s="31" t="s">
        <v>87</v>
      </c>
      <c r="Z8" s="498">
        <v>36</v>
      </c>
      <c r="AA8" s="30">
        <v>25</v>
      </c>
      <c r="AB8" s="30">
        <v>15</v>
      </c>
      <c r="AC8" s="30">
        <v>24</v>
      </c>
      <c r="AD8" s="30">
        <v>36</v>
      </c>
      <c r="AE8" s="498">
        <v>60</v>
      </c>
      <c r="AF8" s="30">
        <v>0</v>
      </c>
      <c r="AG8" s="30">
        <v>0</v>
      </c>
      <c r="AH8" s="30">
        <v>0</v>
      </c>
      <c r="AI8" s="30">
        <v>80</v>
      </c>
      <c r="AJ8" s="483" t="s">
        <v>88</v>
      </c>
      <c r="AK8" s="483" t="s">
        <v>89</v>
      </c>
      <c r="AL8" s="483" t="s">
        <v>90</v>
      </c>
      <c r="AM8" s="483" t="s">
        <v>91</v>
      </c>
      <c r="AN8" s="495"/>
      <c r="AO8" s="495"/>
      <c r="AP8" s="495"/>
      <c r="AQ8" s="495"/>
    </row>
    <row r="9" spans="1:43" ht="145" x14ac:dyDescent="0.35">
      <c r="A9" s="484"/>
      <c r="B9" s="487"/>
      <c r="C9" s="490"/>
      <c r="D9" s="487"/>
      <c r="E9" s="487"/>
      <c r="F9" s="511"/>
      <c r="G9" s="511"/>
      <c r="H9" s="493"/>
      <c r="I9" s="283"/>
      <c r="J9" s="283"/>
      <c r="K9" s="484"/>
      <c r="L9" s="484"/>
      <c r="M9" s="484"/>
      <c r="N9" s="484"/>
      <c r="O9" s="496"/>
      <c r="P9" s="484"/>
      <c r="Q9" s="496"/>
      <c r="R9" s="484"/>
      <c r="S9" s="33" t="s">
        <v>92</v>
      </c>
      <c r="T9" s="30" t="s">
        <v>28</v>
      </c>
      <c r="U9" s="31" t="s">
        <v>93</v>
      </c>
      <c r="V9" s="31" t="s">
        <v>84</v>
      </c>
      <c r="W9" s="31" t="s">
        <v>85</v>
      </c>
      <c r="X9" s="31" t="s">
        <v>86</v>
      </c>
      <c r="Y9" s="31" t="s">
        <v>87</v>
      </c>
      <c r="Z9" s="499"/>
      <c r="AA9" s="30">
        <v>0</v>
      </c>
      <c r="AB9" s="30">
        <v>0</v>
      </c>
      <c r="AC9" s="30">
        <v>0</v>
      </c>
      <c r="AD9" s="30">
        <v>36</v>
      </c>
      <c r="AE9" s="499"/>
      <c r="AF9" s="30">
        <v>10</v>
      </c>
      <c r="AG9" s="30">
        <v>15</v>
      </c>
      <c r="AH9" s="30">
        <v>20</v>
      </c>
      <c r="AI9" s="30">
        <v>60</v>
      </c>
      <c r="AJ9" s="484"/>
      <c r="AK9" s="484"/>
      <c r="AL9" s="484"/>
      <c r="AM9" s="484"/>
      <c r="AN9" s="496"/>
      <c r="AO9" s="496"/>
      <c r="AP9" s="496"/>
      <c r="AQ9" s="496"/>
    </row>
    <row r="10" spans="1:43" ht="28.5" customHeight="1" x14ac:dyDescent="0.35">
      <c r="A10" s="485"/>
      <c r="B10" s="488"/>
      <c r="C10" s="491"/>
      <c r="D10" s="488"/>
      <c r="E10" s="488"/>
      <c r="F10" s="512"/>
      <c r="G10" s="512"/>
      <c r="H10" s="494"/>
      <c r="I10" s="284"/>
      <c r="J10" s="284"/>
      <c r="K10" s="485"/>
      <c r="L10" s="485"/>
      <c r="M10" s="485"/>
      <c r="N10" s="485"/>
      <c r="O10" s="497"/>
      <c r="P10" s="485"/>
      <c r="Q10" s="497"/>
      <c r="R10" s="485"/>
      <c r="S10" s="135"/>
      <c r="T10" s="30" t="s">
        <v>94</v>
      </c>
      <c r="U10" s="31"/>
      <c r="V10" s="31"/>
      <c r="W10" s="31"/>
      <c r="X10" s="31"/>
      <c r="Y10" s="31"/>
      <c r="Z10" s="500"/>
      <c r="AA10" s="30">
        <v>0</v>
      </c>
      <c r="AB10" s="30">
        <v>0</v>
      </c>
      <c r="AC10" s="30">
        <v>0</v>
      </c>
      <c r="AD10" s="30">
        <v>36</v>
      </c>
      <c r="AE10" s="500"/>
      <c r="AF10" s="30">
        <v>0</v>
      </c>
      <c r="AG10" s="30">
        <v>0</v>
      </c>
      <c r="AH10" s="30">
        <v>0</v>
      </c>
      <c r="AI10" s="30">
        <v>60</v>
      </c>
      <c r="AJ10" s="485"/>
      <c r="AK10" s="485"/>
      <c r="AL10" s="485"/>
      <c r="AM10" s="485"/>
      <c r="AN10" s="497"/>
      <c r="AO10" s="497"/>
      <c r="AP10" s="497"/>
      <c r="AQ10" s="497"/>
    </row>
    <row r="11" spans="1:43" ht="159.5" x14ac:dyDescent="0.35">
      <c r="A11" s="483">
        <v>2</v>
      </c>
      <c r="B11" s="486" t="s">
        <v>67</v>
      </c>
      <c r="C11" s="489" t="s">
        <v>68</v>
      </c>
      <c r="D11" s="486" t="s">
        <v>69</v>
      </c>
      <c r="E11" s="486"/>
      <c r="F11" s="510"/>
      <c r="G11" s="510"/>
      <c r="H11" s="492" t="s">
        <v>95</v>
      </c>
      <c r="I11" s="282" t="s">
        <v>96</v>
      </c>
      <c r="J11" s="282" t="s">
        <v>75</v>
      </c>
      <c r="K11" s="483" t="s">
        <v>97</v>
      </c>
      <c r="L11" s="483" t="s">
        <v>98</v>
      </c>
      <c r="M11" s="483">
        <v>1110</v>
      </c>
      <c r="N11" s="483" t="s">
        <v>78</v>
      </c>
      <c r="O11" s="495">
        <v>60</v>
      </c>
      <c r="P11" s="483" t="s">
        <v>79</v>
      </c>
      <c r="Q11" s="495">
        <v>80</v>
      </c>
      <c r="R11" s="483" t="s">
        <v>80</v>
      </c>
      <c r="S11" s="29" t="s">
        <v>99</v>
      </c>
      <c r="T11" s="30" t="s">
        <v>82</v>
      </c>
      <c r="U11" s="31" t="s">
        <v>100</v>
      </c>
      <c r="V11" s="31" t="s">
        <v>84</v>
      </c>
      <c r="W11" s="31" t="s">
        <v>85</v>
      </c>
      <c r="X11" s="31" t="s">
        <v>101</v>
      </c>
      <c r="Y11" s="31" t="s">
        <v>87</v>
      </c>
      <c r="Z11" s="498">
        <v>25.2</v>
      </c>
      <c r="AA11" s="30">
        <v>15</v>
      </c>
      <c r="AB11" s="30">
        <v>15</v>
      </c>
      <c r="AC11" s="30">
        <v>18</v>
      </c>
      <c r="AD11" s="30">
        <v>42</v>
      </c>
      <c r="AE11" s="498">
        <v>80</v>
      </c>
      <c r="AF11" s="30">
        <v>0</v>
      </c>
      <c r="AG11" s="30">
        <v>0</v>
      </c>
      <c r="AH11" s="30">
        <v>0</v>
      </c>
      <c r="AI11" s="30">
        <v>80</v>
      </c>
      <c r="AJ11" s="483" t="s">
        <v>88</v>
      </c>
      <c r="AK11" s="483" t="s">
        <v>102</v>
      </c>
      <c r="AL11" s="483" t="s">
        <v>103</v>
      </c>
      <c r="AM11" s="483" t="s">
        <v>104</v>
      </c>
      <c r="AN11" s="495" t="s">
        <v>105</v>
      </c>
      <c r="AO11" s="513" t="s">
        <v>106</v>
      </c>
      <c r="AP11" s="495" t="s">
        <v>107</v>
      </c>
      <c r="AQ11" s="495" t="s">
        <v>108</v>
      </c>
    </row>
    <row r="12" spans="1:43" ht="204.75" customHeight="1" x14ac:dyDescent="0.35">
      <c r="A12" s="484"/>
      <c r="B12" s="487"/>
      <c r="C12" s="490"/>
      <c r="D12" s="487"/>
      <c r="E12" s="487"/>
      <c r="F12" s="511"/>
      <c r="G12" s="511"/>
      <c r="H12" s="493"/>
      <c r="I12" s="283"/>
      <c r="J12" s="283"/>
      <c r="K12" s="484"/>
      <c r="L12" s="484"/>
      <c r="M12" s="484"/>
      <c r="N12" s="484"/>
      <c r="O12" s="496"/>
      <c r="P12" s="484"/>
      <c r="Q12" s="496"/>
      <c r="R12" s="484"/>
      <c r="S12" s="33" t="s">
        <v>81</v>
      </c>
      <c r="T12" s="30" t="s">
        <v>82</v>
      </c>
      <c r="U12" s="31" t="s">
        <v>83</v>
      </c>
      <c r="V12" s="31" t="s">
        <v>84</v>
      </c>
      <c r="W12" s="31" t="s">
        <v>85</v>
      </c>
      <c r="X12" s="31" t="s">
        <v>86</v>
      </c>
      <c r="Y12" s="31" t="s">
        <v>87</v>
      </c>
      <c r="Z12" s="499"/>
      <c r="AA12" s="30">
        <v>25</v>
      </c>
      <c r="AB12" s="30">
        <v>15</v>
      </c>
      <c r="AC12" s="30">
        <v>16.8</v>
      </c>
      <c r="AD12" s="30">
        <v>25.2</v>
      </c>
      <c r="AE12" s="499"/>
      <c r="AF12" s="30">
        <v>0</v>
      </c>
      <c r="AG12" s="30">
        <v>0</v>
      </c>
      <c r="AH12" s="30">
        <v>0</v>
      </c>
      <c r="AI12" s="30">
        <v>80</v>
      </c>
      <c r="AJ12" s="484"/>
      <c r="AK12" s="484"/>
      <c r="AL12" s="484"/>
      <c r="AM12" s="484"/>
      <c r="AN12" s="496"/>
      <c r="AO12" s="514"/>
      <c r="AP12" s="496"/>
      <c r="AQ12" s="496"/>
    </row>
    <row r="13" spans="1:43" ht="12" customHeight="1" x14ac:dyDescent="0.35">
      <c r="A13" s="485"/>
      <c r="B13" s="488"/>
      <c r="C13" s="491"/>
      <c r="D13" s="488"/>
      <c r="E13" s="488"/>
      <c r="F13" s="512"/>
      <c r="G13" s="512"/>
      <c r="H13" s="494"/>
      <c r="I13" s="284"/>
      <c r="J13" s="284"/>
      <c r="K13" s="485"/>
      <c r="L13" s="485"/>
      <c r="M13" s="485"/>
      <c r="N13" s="485"/>
      <c r="O13" s="497"/>
      <c r="P13" s="485"/>
      <c r="Q13" s="497"/>
      <c r="R13" s="485"/>
      <c r="S13" s="33"/>
      <c r="T13" s="30" t="s">
        <v>94</v>
      </c>
      <c r="U13" s="31"/>
      <c r="V13" s="31"/>
      <c r="W13" s="31"/>
      <c r="X13" s="31"/>
      <c r="Y13" s="31"/>
      <c r="Z13" s="500"/>
      <c r="AA13" s="30">
        <v>0</v>
      </c>
      <c r="AB13" s="30">
        <v>0</v>
      </c>
      <c r="AC13" s="30">
        <v>0</v>
      </c>
      <c r="AD13" s="30">
        <v>25.2</v>
      </c>
      <c r="AE13" s="500"/>
      <c r="AF13" s="30">
        <v>0</v>
      </c>
      <c r="AG13" s="30">
        <v>0</v>
      </c>
      <c r="AH13" s="30">
        <v>0</v>
      </c>
      <c r="AI13" s="30">
        <v>80</v>
      </c>
      <c r="AJ13" s="485"/>
      <c r="AK13" s="485"/>
      <c r="AL13" s="485"/>
      <c r="AM13" s="485"/>
      <c r="AN13" s="497"/>
      <c r="AO13" s="515"/>
      <c r="AP13" s="497"/>
      <c r="AQ13" s="497"/>
    </row>
    <row r="14" spans="1:43" ht="204" customHeight="1" x14ac:dyDescent="0.35">
      <c r="A14" s="483">
        <v>3</v>
      </c>
      <c r="B14" s="486" t="s">
        <v>67</v>
      </c>
      <c r="C14" s="489" t="s">
        <v>68</v>
      </c>
      <c r="D14" s="486" t="s">
        <v>109</v>
      </c>
      <c r="E14" s="486"/>
      <c r="F14" s="510"/>
      <c r="G14" s="510"/>
      <c r="H14" s="492" t="s">
        <v>110</v>
      </c>
      <c r="I14" s="282" t="s">
        <v>96</v>
      </c>
      <c r="J14" s="282" t="s">
        <v>75</v>
      </c>
      <c r="K14" s="483" t="s">
        <v>97</v>
      </c>
      <c r="L14" s="483" t="s">
        <v>111</v>
      </c>
      <c r="M14" s="483">
        <v>644</v>
      </c>
      <c r="N14" s="483" t="s">
        <v>78</v>
      </c>
      <c r="O14" s="495">
        <v>60</v>
      </c>
      <c r="P14" s="483" t="s">
        <v>79</v>
      </c>
      <c r="Q14" s="495">
        <v>80</v>
      </c>
      <c r="R14" s="483" t="s">
        <v>80</v>
      </c>
      <c r="S14" s="29" t="s">
        <v>112</v>
      </c>
      <c r="T14" s="30" t="s">
        <v>82</v>
      </c>
      <c r="U14" s="31" t="s">
        <v>83</v>
      </c>
      <c r="V14" s="31" t="s">
        <v>84</v>
      </c>
      <c r="W14" s="31" t="s">
        <v>85</v>
      </c>
      <c r="X14" s="31" t="s">
        <v>86</v>
      </c>
      <c r="Y14" s="31" t="s">
        <v>87</v>
      </c>
      <c r="Z14" s="498">
        <v>25.2</v>
      </c>
      <c r="AA14" s="30">
        <v>25</v>
      </c>
      <c r="AB14" s="30">
        <v>15</v>
      </c>
      <c r="AC14" s="30">
        <v>24</v>
      </c>
      <c r="AD14" s="30">
        <v>36</v>
      </c>
      <c r="AE14" s="498">
        <v>60</v>
      </c>
      <c r="AF14" s="30">
        <v>0</v>
      </c>
      <c r="AG14" s="30">
        <v>0</v>
      </c>
      <c r="AH14" s="30">
        <v>0</v>
      </c>
      <c r="AI14" s="30">
        <v>80</v>
      </c>
      <c r="AJ14" s="483" t="s">
        <v>88</v>
      </c>
      <c r="AK14" s="483" t="s">
        <v>102</v>
      </c>
      <c r="AL14" s="483" t="s">
        <v>103</v>
      </c>
      <c r="AM14" s="483" t="s">
        <v>113</v>
      </c>
      <c r="AN14" s="495" t="s">
        <v>114</v>
      </c>
      <c r="AO14" s="513" t="s">
        <v>106</v>
      </c>
      <c r="AP14" s="495" t="s">
        <v>107</v>
      </c>
      <c r="AQ14" s="495" t="s">
        <v>115</v>
      </c>
    </row>
    <row r="15" spans="1:43" ht="159.5" x14ac:dyDescent="0.35">
      <c r="A15" s="484"/>
      <c r="B15" s="487"/>
      <c r="C15" s="490"/>
      <c r="D15" s="487"/>
      <c r="E15" s="487"/>
      <c r="F15" s="511"/>
      <c r="G15" s="511"/>
      <c r="H15" s="493"/>
      <c r="I15" s="283"/>
      <c r="J15" s="283"/>
      <c r="K15" s="484"/>
      <c r="L15" s="484"/>
      <c r="M15" s="484"/>
      <c r="N15" s="484"/>
      <c r="O15" s="496"/>
      <c r="P15" s="484"/>
      <c r="Q15" s="496"/>
      <c r="R15" s="484"/>
      <c r="S15" s="29" t="s">
        <v>99</v>
      </c>
      <c r="T15" s="30" t="s">
        <v>82</v>
      </c>
      <c r="U15" s="31" t="s">
        <v>100</v>
      </c>
      <c r="V15" s="31" t="s">
        <v>84</v>
      </c>
      <c r="W15" s="31" t="s">
        <v>85</v>
      </c>
      <c r="X15" s="31" t="s">
        <v>86</v>
      </c>
      <c r="Y15" s="31" t="s">
        <v>87</v>
      </c>
      <c r="Z15" s="499"/>
      <c r="AA15" s="30">
        <v>15</v>
      </c>
      <c r="AB15" s="30">
        <v>15</v>
      </c>
      <c r="AC15" s="30">
        <v>10.8</v>
      </c>
      <c r="AD15" s="30">
        <v>25.2</v>
      </c>
      <c r="AE15" s="499"/>
      <c r="AF15" s="30">
        <v>0</v>
      </c>
      <c r="AG15" s="30">
        <v>0</v>
      </c>
      <c r="AH15" s="30">
        <v>0</v>
      </c>
      <c r="AI15" s="30">
        <v>80</v>
      </c>
      <c r="AJ15" s="484"/>
      <c r="AK15" s="484"/>
      <c r="AL15" s="484"/>
      <c r="AM15" s="484"/>
      <c r="AN15" s="496"/>
      <c r="AO15" s="514"/>
      <c r="AP15" s="496"/>
      <c r="AQ15" s="496"/>
    </row>
    <row r="16" spans="1:43" ht="174" x14ac:dyDescent="0.35">
      <c r="A16" s="485"/>
      <c r="B16" s="488"/>
      <c r="C16" s="491"/>
      <c r="D16" s="488"/>
      <c r="E16" s="488"/>
      <c r="F16" s="512"/>
      <c r="G16" s="512"/>
      <c r="H16" s="494"/>
      <c r="I16" s="284"/>
      <c r="J16" s="284"/>
      <c r="K16" s="485"/>
      <c r="L16" s="485"/>
      <c r="M16" s="485"/>
      <c r="N16" s="485"/>
      <c r="O16" s="497"/>
      <c r="P16" s="485"/>
      <c r="Q16" s="497"/>
      <c r="R16" s="485"/>
      <c r="S16" s="33" t="s">
        <v>116</v>
      </c>
      <c r="T16" s="30" t="s">
        <v>28</v>
      </c>
      <c r="U16" s="31" t="s">
        <v>93</v>
      </c>
      <c r="V16" s="31" t="s">
        <v>84</v>
      </c>
      <c r="W16" s="31" t="s">
        <v>85</v>
      </c>
      <c r="X16" s="31" t="s">
        <v>86</v>
      </c>
      <c r="Y16" s="31" t="s">
        <v>87</v>
      </c>
      <c r="Z16" s="500"/>
      <c r="AA16" s="30">
        <v>0</v>
      </c>
      <c r="AB16" s="30">
        <v>0</v>
      </c>
      <c r="AC16" s="30">
        <v>0</v>
      </c>
      <c r="AD16" s="30">
        <v>25.2</v>
      </c>
      <c r="AE16" s="500"/>
      <c r="AF16" s="30">
        <v>10</v>
      </c>
      <c r="AG16" s="30">
        <v>15</v>
      </c>
      <c r="AH16" s="30">
        <v>20</v>
      </c>
      <c r="AI16" s="30">
        <v>60</v>
      </c>
      <c r="AJ16" s="485"/>
      <c r="AK16" s="485"/>
      <c r="AL16" s="485"/>
      <c r="AM16" s="485"/>
      <c r="AN16" s="497"/>
      <c r="AO16" s="515"/>
      <c r="AP16" s="497"/>
      <c r="AQ16" s="497"/>
    </row>
    <row r="17" spans="1:43" ht="70.5" customHeight="1" x14ac:dyDescent="0.35">
      <c r="A17" s="483">
        <v>4</v>
      </c>
      <c r="B17" s="486" t="s">
        <v>117</v>
      </c>
      <c r="C17" s="489" t="s">
        <v>118</v>
      </c>
      <c r="D17" s="486" t="s">
        <v>119</v>
      </c>
      <c r="E17" s="486" t="s">
        <v>70</v>
      </c>
      <c r="F17" s="486" t="s">
        <v>120</v>
      </c>
      <c r="G17" s="486" t="s">
        <v>121</v>
      </c>
      <c r="H17" s="492" t="s">
        <v>122</v>
      </c>
      <c r="I17" s="282" t="s">
        <v>74</v>
      </c>
      <c r="J17" s="282" t="s">
        <v>75</v>
      </c>
      <c r="K17" s="483" t="s">
        <v>76</v>
      </c>
      <c r="L17" s="483" t="s">
        <v>123</v>
      </c>
      <c r="M17" s="483">
        <v>133</v>
      </c>
      <c r="N17" s="483" t="s">
        <v>124</v>
      </c>
      <c r="O17" s="495">
        <v>40</v>
      </c>
      <c r="P17" s="483" t="s">
        <v>125</v>
      </c>
      <c r="Q17" s="495">
        <v>40</v>
      </c>
      <c r="R17" s="483" t="s">
        <v>88</v>
      </c>
      <c r="S17" s="486" t="s">
        <v>126</v>
      </c>
      <c r="T17" s="495" t="s">
        <v>82</v>
      </c>
      <c r="U17" s="483" t="s">
        <v>83</v>
      </c>
      <c r="V17" s="483" t="s">
        <v>84</v>
      </c>
      <c r="W17" s="483" t="s">
        <v>85</v>
      </c>
      <c r="X17" s="483" t="s">
        <v>86</v>
      </c>
      <c r="Y17" s="483" t="s">
        <v>127</v>
      </c>
      <c r="Z17" s="498">
        <v>24</v>
      </c>
      <c r="AA17" s="30">
        <v>25</v>
      </c>
      <c r="AB17" s="30">
        <v>15</v>
      </c>
      <c r="AC17" s="30">
        <v>16</v>
      </c>
      <c r="AD17" s="30">
        <v>24</v>
      </c>
      <c r="AE17" s="498">
        <v>40</v>
      </c>
      <c r="AF17" s="30">
        <v>0</v>
      </c>
      <c r="AG17" s="30">
        <v>0</v>
      </c>
      <c r="AH17" s="30">
        <v>0</v>
      </c>
      <c r="AI17" s="30">
        <v>40</v>
      </c>
      <c r="AJ17" s="483" t="s">
        <v>88</v>
      </c>
      <c r="AK17" s="483" t="s">
        <v>89</v>
      </c>
      <c r="AL17" s="483" t="s">
        <v>128</v>
      </c>
      <c r="AM17" s="483" t="s">
        <v>91</v>
      </c>
      <c r="AN17" s="481"/>
      <c r="AO17" s="481"/>
      <c r="AP17" s="481"/>
      <c r="AQ17" s="481"/>
    </row>
    <row r="18" spans="1:43" ht="70.5" customHeight="1" x14ac:dyDescent="0.35">
      <c r="A18" s="484"/>
      <c r="B18" s="487"/>
      <c r="C18" s="490"/>
      <c r="D18" s="487"/>
      <c r="E18" s="487"/>
      <c r="F18" s="487"/>
      <c r="G18" s="487"/>
      <c r="H18" s="493"/>
      <c r="I18" s="283"/>
      <c r="J18" s="283"/>
      <c r="K18" s="484"/>
      <c r="L18" s="484"/>
      <c r="M18" s="484"/>
      <c r="N18" s="484"/>
      <c r="O18" s="496"/>
      <c r="P18" s="484"/>
      <c r="Q18" s="496"/>
      <c r="R18" s="484"/>
      <c r="S18" s="487"/>
      <c r="T18" s="496"/>
      <c r="U18" s="484"/>
      <c r="V18" s="484"/>
      <c r="W18" s="484"/>
      <c r="X18" s="484"/>
      <c r="Y18" s="484"/>
      <c r="Z18" s="499"/>
      <c r="AA18" s="30">
        <v>0</v>
      </c>
      <c r="AB18" s="30">
        <v>0</v>
      </c>
      <c r="AC18" s="30">
        <v>0</v>
      </c>
      <c r="AD18" s="30">
        <v>24</v>
      </c>
      <c r="AE18" s="499"/>
      <c r="AF18" s="30">
        <v>0</v>
      </c>
      <c r="AG18" s="30">
        <v>0</v>
      </c>
      <c r="AH18" s="30">
        <v>0</v>
      </c>
      <c r="AI18" s="30">
        <v>40</v>
      </c>
      <c r="AJ18" s="484"/>
      <c r="AK18" s="484"/>
      <c r="AL18" s="484"/>
      <c r="AM18" s="484"/>
      <c r="AN18" s="503"/>
      <c r="AO18" s="503"/>
      <c r="AP18" s="503"/>
      <c r="AQ18" s="503"/>
    </row>
    <row r="19" spans="1:43" ht="70.5" customHeight="1" x14ac:dyDescent="0.35">
      <c r="A19" s="485"/>
      <c r="B19" s="488"/>
      <c r="C19" s="491"/>
      <c r="D19" s="488"/>
      <c r="E19" s="488"/>
      <c r="F19" s="488"/>
      <c r="G19" s="488"/>
      <c r="H19" s="494"/>
      <c r="I19" s="284"/>
      <c r="J19" s="284"/>
      <c r="K19" s="485"/>
      <c r="L19" s="485"/>
      <c r="M19" s="485"/>
      <c r="N19" s="485"/>
      <c r="O19" s="497"/>
      <c r="P19" s="485"/>
      <c r="Q19" s="497"/>
      <c r="R19" s="485"/>
      <c r="S19" s="488"/>
      <c r="T19" s="497"/>
      <c r="U19" s="485"/>
      <c r="V19" s="485"/>
      <c r="W19" s="485"/>
      <c r="X19" s="485"/>
      <c r="Y19" s="485"/>
      <c r="Z19" s="500"/>
      <c r="AA19" s="30">
        <v>0</v>
      </c>
      <c r="AB19" s="30">
        <v>0</v>
      </c>
      <c r="AC19" s="30">
        <v>0</v>
      </c>
      <c r="AD19" s="30">
        <v>24</v>
      </c>
      <c r="AE19" s="500"/>
      <c r="AF19" s="30">
        <v>0</v>
      </c>
      <c r="AG19" s="30">
        <v>0</v>
      </c>
      <c r="AH19" s="30">
        <v>0</v>
      </c>
      <c r="AI19" s="30">
        <v>40</v>
      </c>
      <c r="AJ19" s="485"/>
      <c r="AK19" s="485"/>
      <c r="AL19" s="485"/>
      <c r="AM19" s="485"/>
      <c r="AN19" s="482"/>
      <c r="AO19" s="482"/>
      <c r="AP19" s="482"/>
      <c r="AQ19" s="482"/>
    </row>
    <row r="20" spans="1:43" ht="235.5" customHeight="1" x14ac:dyDescent="0.35">
      <c r="A20" s="483">
        <v>5</v>
      </c>
      <c r="B20" s="486" t="s">
        <v>117</v>
      </c>
      <c r="C20" s="489" t="s">
        <v>118</v>
      </c>
      <c r="D20" s="486" t="s">
        <v>119</v>
      </c>
      <c r="E20" s="486" t="s">
        <v>129</v>
      </c>
      <c r="F20" s="510" t="s">
        <v>130</v>
      </c>
      <c r="G20" s="510" t="s">
        <v>131</v>
      </c>
      <c r="H20" s="492" t="s">
        <v>132</v>
      </c>
      <c r="I20" s="282" t="s">
        <v>133</v>
      </c>
      <c r="J20" s="282" t="s">
        <v>134</v>
      </c>
      <c r="K20" s="483" t="s">
        <v>76</v>
      </c>
      <c r="L20" s="483" t="s">
        <v>77</v>
      </c>
      <c r="M20" s="483">
        <v>133</v>
      </c>
      <c r="N20" s="483" t="s">
        <v>124</v>
      </c>
      <c r="O20" s="495">
        <v>40</v>
      </c>
      <c r="P20" s="483" t="s">
        <v>125</v>
      </c>
      <c r="Q20" s="495">
        <v>40</v>
      </c>
      <c r="R20" s="483" t="s">
        <v>88</v>
      </c>
      <c r="S20" s="29" t="s">
        <v>135</v>
      </c>
      <c r="T20" s="30" t="s">
        <v>82</v>
      </c>
      <c r="U20" s="31" t="s">
        <v>83</v>
      </c>
      <c r="V20" s="31" t="s">
        <v>84</v>
      </c>
      <c r="W20" s="31" t="s">
        <v>85</v>
      </c>
      <c r="X20" s="31" t="s">
        <v>86</v>
      </c>
      <c r="Y20" s="31" t="s">
        <v>87</v>
      </c>
      <c r="Z20" s="498">
        <v>8.64</v>
      </c>
      <c r="AA20" s="30">
        <v>25</v>
      </c>
      <c r="AB20" s="30">
        <v>15</v>
      </c>
      <c r="AC20" s="30">
        <v>16</v>
      </c>
      <c r="AD20" s="30">
        <v>24</v>
      </c>
      <c r="AE20" s="498">
        <v>40</v>
      </c>
      <c r="AF20" s="30">
        <v>0</v>
      </c>
      <c r="AG20" s="30">
        <v>0</v>
      </c>
      <c r="AH20" s="30">
        <v>0</v>
      </c>
      <c r="AI20" s="30">
        <v>40</v>
      </c>
      <c r="AJ20" s="483" t="s">
        <v>88</v>
      </c>
      <c r="AK20" s="483" t="s">
        <v>89</v>
      </c>
      <c r="AL20" s="483" t="s">
        <v>136</v>
      </c>
      <c r="AM20" s="483" t="s">
        <v>91</v>
      </c>
      <c r="AN20" s="481"/>
      <c r="AO20" s="481"/>
      <c r="AP20" s="481"/>
      <c r="AQ20" s="481"/>
    </row>
    <row r="21" spans="1:43" ht="234.75" customHeight="1" x14ac:dyDescent="0.35">
      <c r="A21" s="484"/>
      <c r="B21" s="487"/>
      <c r="C21" s="490"/>
      <c r="D21" s="487"/>
      <c r="E21" s="487"/>
      <c r="F21" s="511"/>
      <c r="G21" s="511"/>
      <c r="H21" s="493"/>
      <c r="I21" s="283"/>
      <c r="J21" s="283"/>
      <c r="K21" s="484"/>
      <c r="L21" s="484"/>
      <c r="M21" s="484"/>
      <c r="N21" s="484"/>
      <c r="O21" s="496"/>
      <c r="P21" s="484"/>
      <c r="Q21" s="496"/>
      <c r="R21" s="484"/>
      <c r="S21" s="29" t="s">
        <v>137</v>
      </c>
      <c r="T21" s="30" t="s">
        <v>82</v>
      </c>
      <c r="U21" s="31" t="s">
        <v>83</v>
      </c>
      <c r="V21" s="31" t="s">
        <v>84</v>
      </c>
      <c r="W21" s="31" t="s">
        <v>85</v>
      </c>
      <c r="X21" s="31" t="s">
        <v>86</v>
      </c>
      <c r="Y21" s="31" t="s">
        <v>87</v>
      </c>
      <c r="Z21" s="499"/>
      <c r="AA21" s="30">
        <v>25</v>
      </c>
      <c r="AB21" s="30">
        <v>15</v>
      </c>
      <c r="AC21" s="30">
        <v>9.6</v>
      </c>
      <c r="AD21" s="30">
        <v>14.4</v>
      </c>
      <c r="AE21" s="499"/>
      <c r="AF21" s="30">
        <v>0</v>
      </c>
      <c r="AG21" s="30">
        <v>0</v>
      </c>
      <c r="AH21" s="30">
        <v>0</v>
      </c>
      <c r="AI21" s="30">
        <v>40</v>
      </c>
      <c r="AJ21" s="484"/>
      <c r="AK21" s="484"/>
      <c r="AL21" s="484"/>
      <c r="AM21" s="484"/>
      <c r="AN21" s="503"/>
      <c r="AO21" s="503"/>
      <c r="AP21" s="503"/>
      <c r="AQ21" s="503"/>
    </row>
    <row r="22" spans="1:43" ht="290" x14ac:dyDescent="0.35">
      <c r="A22" s="485"/>
      <c r="B22" s="488"/>
      <c r="C22" s="491"/>
      <c r="D22" s="488"/>
      <c r="E22" s="488"/>
      <c r="F22" s="512"/>
      <c r="G22" s="512"/>
      <c r="H22" s="494"/>
      <c r="I22" s="284"/>
      <c r="J22" s="284"/>
      <c r="K22" s="485"/>
      <c r="L22" s="485"/>
      <c r="M22" s="485"/>
      <c r="N22" s="485"/>
      <c r="O22" s="497"/>
      <c r="P22" s="485"/>
      <c r="Q22" s="497"/>
      <c r="R22" s="485"/>
      <c r="S22" s="33" t="s">
        <v>138</v>
      </c>
      <c r="T22" s="30" t="s">
        <v>82</v>
      </c>
      <c r="U22" s="31" t="s">
        <v>83</v>
      </c>
      <c r="V22" s="31" t="s">
        <v>84</v>
      </c>
      <c r="W22" s="31" t="s">
        <v>85</v>
      </c>
      <c r="X22" s="31" t="s">
        <v>86</v>
      </c>
      <c r="Y22" s="31" t="s">
        <v>87</v>
      </c>
      <c r="Z22" s="500"/>
      <c r="AA22" s="30">
        <v>25</v>
      </c>
      <c r="AB22" s="30">
        <v>15</v>
      </c>
      <c r="AC22" s="30">
        <v>5.76</v>
      </c>
      <c r="AD22" s="30">
        <v>8.64</v>
      </c>
      <c r="AE22" s="500"/>
      <c r="AF22" s="30">
        <v>0</v>
      </c>
      <c r="AG22" s="30">
        <v>0</v>
      </c>
      <c r="AH22" s="30">
        <v>0</v>
      </c>
      <c r="AI22" s="30">
        <v>40</v>
      </c>
      <c r="AJ22" s="485"/>
      <c r="AK22" s="485"/>
      <c r="AL22" s="485"/>
      <c r="AM22" s="485"/>
      <c r="AN22" s="482"/>
      <c r="AO22" s="482"/>
      <c r="AP22" s="482"/>
      <c r="AQ22" s="482"/>
    </row>
    <row r="23" spans="1:43" ht="290" x14ac:dyDescent="0.35">
      <c r="A23" s="483">
        <v>6</v>
      </c>
      <c r="B23" s="486" t="s">
        <v>117</v>
      </c>
      <c r="C23" s="489" t="s">
        <v>118</v>
      </c>
      <c r="D23" s="486" t="s">
        <v>119</v>
      </c>
      <c r="E23" s="486" t="s">
        <v>70</v>
      </c>
      <c r="F23" s="486" t="s">
        <v>139</v>
      </c>
      <c r="G23" s="486" t="s">
        <v>140</v>
      </c>
      <c r="H23" s="492" t="s">
        <v>141</v>
      </c>
      <c r="I23" s="282" t="s">
        <v>74</v>
      </c>
      <c r="J23" s="282" t="s">
        <v>75</v>
      </c>
      <c r="K23" s="483" t="s">
        <v>76</v>
      </c>
      <c r="L23" s="483" t="s">
        <v>123</v>
      </c>
      <c r="M23" s="483">
        <v>133</v>
      </c>
      <c r="N23" s="483" t="s">
        <v>124</v>
      </c>
      <c r="O23" s="495">
        <v>40</v>
      </c>
      <c r="P23" s="483" t="s">
        <v>125</v>
      </c>
      <c r="Q23" s="495">
        <v>40</v>
      </c>
      <c r="R23" s="483" t="s">
        <v>88</v>
      </c>
      <c r="S23" s="33" t="s">
        <v>142</v>
      </c>
      <c r="T23" s="30" t="s">
        <v>82</v>
      </c>
      <c r="U23" s="31" t="s">
        <v>83</v>
      </c>
      <c r="V23" s="31" t="s">
        <v>84</v>
      </c>
      <c r="W23" s="31" t="s">
        <v>85</v>
      </c>
      <c r="X23" s="31" t="s">
        <v>86</v>
      </c>
      <c r="Y23" s="31" t="s">
        <v>87</v>
      </c>
      <c r="Z23" s="498">
        <v>8.64</v>
      </c>
      <c r="AA23" s="30">
        <v>25</v>
      </c>
      <c r="AB23" s="30">
        <v>15</v>
      </c>
      <c r="AC23" s="30">
        <v>16</v>
      </c>
      <c r="AD23" s="30">
        <v>24</v>
      </c>
      <c r="AE23" s="498">
        <v>40</v>
      </c>
      <c r="AF23" s="30">
        <v>0</v>
      </c>
      <c r="AG23" s="30">
        <v>0</v>
      </c>
      <c r="AH23" s="30">
        <v>0</v>
      </c>
      <c r="AI23" s="30">
        <v>40</v>
      </c>
      <c r="AJ23" s="483" t="s">
        <v>88</v>
      </c>
      <c r="AK23" s="483" t="s">
        <v>89</v>
      </c>
      <c r="AL23" s="483" t="s">
        <v>136</v>
      </c>
      <c r="AM23" s="483" t="s">
        <v>91</v>
      </c>
      <c r="AN23" s="481"/>
      <c r="AO23" s="481"/>
      <c r="AP23" s="481"/>
      <c r="AQ23" s="481"/>
    </row>
    <row r="24" spans="1:43" ht="145" x14ac:dyDescent="0.35">
      <c r="A24" s="484"/>
      <c r="B24" s="487"/>
      <c r="C24" s="490"/>
      <c r="D24" s="487"/>
      <c r="E24" s="487"/>
      <c r="F24" s="487"/>
      <c r="G24" s="487"/>
      <c r="H24" s="493"/>
      <c r="I24" s="283"/>
      <c r="J24" s="283"/>
      <c r="K24" s="484"/>
      <c r="L24" s="484"/>
      <c r="M24" s="484"/>
      <c r="N24" s="484"/>
      <c r="O24" s="496"/>
      <c r="P24" s="484"/>
      <c r="Q24" s="496"/>
      <c r="R24" s="484"/>
      <c r="S24" s="33" t="s">
        <v>143</v>
      </c>
      <c r="T24" s="30" t="s">
        <v>82</v>
      </c>
      <c r="U24" s="31" t="s">
        <v>83</v>
      </c>
      <c r="V24" s="31" t="s">
        <v>84</v>
      </c>
      <c r="W24" s="31" t="s">
        <v>85</v>
      </c>
      <c r="X24" s="31" t="s">
        <v>86</v>
      </c>
      <c r="Y24" s="31" t="s">
        <v>87</v>
      </c>
      <c r="Z24" s="499"/>
      <c r="AA24" s="30">
        <v>25</v>
      </c>
      <c r="AB24" s="30">
        <v>15</v>
      </c>
      <c r="AC24" s="30">
        <v>9.6</v>
      </c>
      <c r="AD24" s="30">
        <v>14.4</v>
      </c>
      <c r="AE24" s="499"/>
      <c r="AF24" s="30">
        <v>0</v>
      </c>
      <c r="AG24" s="30">
        <v>0</v>
      </c>
      <c r="AH24" s="30">
        <v>0</v>
      </c>
      <c r="AI24" s="30">
        <v>40</v>
      </c>
      <c r="AJ24" s="484"/>
      <c r="AK24" s="484"/>
      <c r="AL24" s="484"/>
      <c r="AM24" s="484"/>
      <c r="AN24" s="503"/>
      <c r="AO24" s="503"/>
      <c r="AP24" s="503"/>
      <c r="AQ24" s="503"/>
    </row>
    <row r="25" spans="1:43" ht="174" x14ac:dyDescent="0.35">
      <c r="A25" s="485"/>
      <c r="B25" s="488"/>
      <c r="C25" s="491"/>
      <c r="D25" s="488"/>
      <c r="E25" s="488"/>
      <c r="F25" s="488"/>
      <c r="G25" s="488"/>
      <c r="H25" s="494"/>
      <c r="I25" s="284"/>
      <c r="J25" s="284"/>
      <c r="K25" s="485"/>
      <c r="L25" s="485"/>
      <c r="M25" s="485"/>
      <c r="N25" s="485"/>
      <c r="O25" s="497"/>
      <c r="P25" s="485"/>
      <c r="Q25" s="497"/>
      <c r="R25" s="485"/>
      <c r="S25" s="33" t="s">
        <v>144</v>
      </c>
      <c r="T25" s="30" t="s">
        <v>82</v>
      </c>
      <c r="U25" s="31" t="s">
        <v>83</v>
      </c>
      <c r="V25" s="31" t="s">
        <v>84</v>
      </c>
      <c r="W25" s="31" t="s">
        <v>85</v>
      </c>
      <c r="X25" s="31" t="s">
        <v>86</v>
      </c>
      <c r="Y25" s="31" t="s">
        <v>87</v>
      </c>
      <c r="Z25" s="500"/>
      <c r="AA25" s="30">
        <v>25</v>
      </c>
      <c r="AB25" s="30">
        <v>15</v>
      </c>
      <c r="AC25" s="30">
        <v>5.76</v>
      </c>
      <c r="AD25" s="30">
        <v>8.64</v>
      </c>
      <c r="AE25" s="500"/>
      <c r="AF25" s="30">
        <v>0</v>
      </c>
      <c r="AG25" s="30">
        <v>0</v>
      </c>
      <c r="AH25" s="30">
        <v>0</v>
      </c>
      <c r="AI25" s="30">
        <v>40</v>
      </c>
      <c r="AJ25" s="485"/>
      <c r="AK25" s="485"/>
      <c r="AL25" s="485"/>
      <c r="AM25" s="485"/>
      <c r="AN25" s="482"/>
      <c r="AO25" s="482"/>
      <c r="AP25" s="482"/>
      <c r="AQ25" s="482"/>
    </row>
    <row r="26" spans="1:43" ht="217.5" x14ac:dyDescent="0.35">
      <c r="A26" s="483">
        <v>7</v>
      </c>
      <c r="B26" s="486" t="s">
        <v>117</v>
      </c>
      <c r="C26" s="489" t="s">
        <v>118</v>
      </c>
      <c r="D26" s="486" t="s">
        <v>119</v>
      </c>
      <c r="E26" s="486"/>
      <c r="F26" s="510"/>
      <c r="G26" s="510"/>
      <c r="H26" s="492" t="s">
        <v>145</v>
      </c>
      <c r="I26" s="282" t="s">
        <v>96</v>
      </c>
      <c r="J26" s="282" t="s">
        <v>75</v>
      </c>
      <c r="K26" s="483" t="s">
        <v>97</v>
      </c>
      <c r="L26" s="483" t="s">
        <v>98</v>
      </c>
      <c r="M26" s="483">
        <v>133</v>
      </c>
      <c r="N26" s="483" t="s">
        <v>146</v>
      </c>
      <c r="O26" s="495">
        <v>20</v>
      </c>
      <c r="P26" s="483" t="s">
        <v>147</v>
      </c>
      <c r="Q26" s="495">
        <v>100</v>
      </c>
      <c r="R26" s="483" t="s">
        <v>148</v>
      </c>
      <c r="S26" s="29" t="s">
        <v>149</v>
      </c>
      <c r="T26" s="30" t="s">
        <v>82</v>
      </c>
      <c r="U26" s="31" t="s">
        <v>83</v>
      </c>
      <c r="V26" s="31" t="s">
        <v>84</v>
      </c>
      <c r="W26" s="31" t="s">
        <v>85</v>
      </c>
      <c r="X26" s="31" t="s">
        <v>86</v>
      </c>
      <c r="Y26" s="31" t="s">
        <v>87</v>
      </c>
      <c r="Z26" s="498">
        <v>7.2</v>
      </c>
      <c r="AA26" s="30">
        <v>25</v>
      </c>
      <c r="AB26" s="30">
        <v>15</v>
      </c>
      <c r="AC26" s="30">
        <v>8</v>
      </c>
      <c r="AD26" s="30">
        <v>12</v>
      </c>
      <c r="AE26" s="498">
        <v>100</v>
      </c>
      <c r="AF26" s="30">
        <v>0</v>
      </c>
      <c r="AG26" s="30">
        <v>0</v>
      </c>
      <c r="AH26" s="30">
        <v>0</v>
      </c>
      <c r="AI26" s="30">
        <v>100</v>
      </c>
      <c r="AJ26" s="483" t="s">
        <v>148</v>
      </c>
      <c r="AK26" s="483" t="s">
        <v>102</v>
      </c>
      <c r="AL26" s="483" t="s">
        <v>150</v>
      </c>
      <c r="AM26" s="483" t="s">
        <v>151</v>
      </c>
      <c r="AN26" s="507">
        <v>44593</v>
      </c>
      <c r="AO26" s="507">
        <v>44926</v>
      </c>
      <c r="AP26" s="495" t="s">
        <v>152</v>
      </c>
      <c r="AQ26" s="495" t="s">
        <v>153</v>
      </c>
    </row>
    <row r="27" spans="1:43" ht="290" x14ac:dyDescent="0.35">
      <c r="A27" s="484"/>
      <c r="B27" s="487"/>
      <c r="C27" s="490"/>
      <c r="D27" s="487"/>
      <c r="E27" s="487"/>
      <c r="F27" s="511"/>
      <c r="G27" s="511"/>
      <c r="H27" s="493"/>
      <c r="I27" s="283"/>
      <c r="J27" s="283"/>
      <c r="K27" s="484"/>
      <c r="L27" s="484"/>
      <c r="M27" s="484"/>
      <c r="N27" s="484"/>
      <c r="O27" s="496"/>
      <c r="P27" s="484"/>
      <c r="Q27" s="496"/>
      <c r="R27" s="484"/>
      <c r="S27" s="29" t="s">
        <v>154</v>
      </c>
      <c r="T27" s="30" t="s">
        <v>82</v>
      </c>
      <c r="U27" s="31" t="s">
        <v>83</v>
      </c>
      <c r="V27" s="31" t="s">
        <v>84</v>
      </c>
      <c r="W27" s="31" t="s">
        <v>85</v>
      </c>
      <c r="X27" s="31" t="s">
        <v>86</v>
      </c>
      <c r="Y27" s="31" t="s">
        <v>87</v>
      </c>
      <c r="Z27" s="499"/>
      <c r="AA27" s="30">
        <v>25</v>
      </c>
      <c r="AB27" s="30">
        <v>15</v>
      </c>
      <c r="AC27" s="30">
        <v>4.8</v>
      </c>
      <c r="AD27" s="30">
        <v>7.2</v>
      </c>
      <c r="AE27" s="499"/>
      <c r="AF27" s="30">
        <v>0</v>
      </c>
      <c r="AG27" s="30">
        <v>0</v>
      </c>
      <c r="AH27" s="30">
        <v>0</v>
      </c>
      <c r="AI27" s="30">
        <v>100</v>
      </c>
      <c r="AJ27" s="484"/>
      <c r="AK27" s="484"/>
      <c r="AL27" s="484"/>
      <c r="AM27" s="484"/>
      <c r="AN27" s="508"/>
      <c r="AO27" s="508"/>
      <c r="AP27" s="496"/>
      <c r="AQ27" s="496"/>
    </row>
    <row r="28" spans="1:43" ht="84.75" customHeight="1" x14ac:dyDescent="0.35">
      <c r="A28" s="485"/>
      <c r="B28" s="488"/>
      <c r="C28" s="491"/>
      <c r="D28" s="488"/>
      <c r="E28" s="488"/>
      <c r="F28" s="512"/>
      <c r="G28" s="512"/>
      <c r="H28" s="494"/>
      <c r="I28" s="284"/>
      <c r="J28" s="284"/>
      <c r="K28" s="485"/>
      <c r="L28" s="485"/>
      <c r="M28" s="485"/>
      <c r="N28" s="485"/>
      <c r="O28" s="497"/>
      <c r="P28" s="485"/>
      <c r="Q28" s="497"/>
      <c r="R28" s="485"/>
      <c r="S28" s="33"/>
      <c r="T28" s="30"/>
      <c r="U28" s="31"/>
      <c r="V28" s="31"/>
      <c r="W28" s="31"/>
      <c r="X28" s="31"/>
      <c r="Y28" s="31"/>
      <c r="Z28" s="500"/>
      <c r="AA28" s="30">
        <v>0</v>
      </c>
      <c r="AB28" s="30">
        <v>0</v>
      </c>
      <c r="AC28" s="30">
        <v>0</v>
      </c>
      <c r="AD28" s="30">
        <v>7.2</v>
      </c>
      <c r="AE28" s="500"/>
      <c r="AF28" s="30">
        <v>0</v>
      </c>
      <c r="AG28" s="30">
        <v>0</v>
      </c>
      <c r="AH28" s="30">
        <v>0</v>
      </c>
      <c r="AI28" s="30">
        <v>100</v>
      </c>
      <c r="AJ28" s="485"/>
      <c r="AK28" s="485"/>
      <c r="AL28" s="485"/>
      <c r="AM28" s="485"/>
      <c r="AN28" s="509"/>
      <c r="AO28" s="509"/>
      <c r="AP28" s="497"/>
      <c r="AQ28" s="497"/>
    </row>
    <row r="29" spans="1:43" ht="99" customHeight="1" x14ac:dyDescent="0.35">
      <c r="A29" s="483">
        <v>8</v>
      </c>
      <c r="B29" s="486" t="s">
        <v>117</v>
      </c>
      <c r="C29" s="489" t="s">
        <v>118</v>
      </c>
      <c r="D29" s="486" t="s">
        <v>119</v>
      </c>
      <c r="E29" s="486"/>
      <c r="F29" s="510"/>
      <c r="G29" s="510"/>
      <c r="H29" s="492" t="s">
        <v>155</v>
      </c>
      <c r="I29" s="282" t="s">
        <v>96</v>
      </c>
      <c r="J29" s="282" t="s">
        <v>75</v>
      </c>
      <c r="K29" s="483" t="s">
        <v>97</v>
      </c>
      <c r="L29" s="483" t="s">
        <v>98</v>
      </c>
      <c r="M29" s="483">
        <v>133</v>
      </c>
      <c r="N29" s="483" t="s">
        <v>146</v>
      </c>
      <c r="O29" s="495">
        <v>20</v>
      </c>
      <c r="P29" s="483" t="s">
        <v>147</v>
      </c>
      <c r="Q29" s="495">
        <v>100</v>
      </c>
      <c r="R29" s="483" t="s">
        <v>148</v>
      </c>
      <c r="S29" s="486" t="s">
        <v>156</v>
      </c>
      <c r="T29" s="495" t="s">
        <v>82</v>
      </c>
      <c r="U29" s="483" t="s">
        <v>83</v>
      </c>
      <c r="V29" s="483" t="s">
        <v>84</v>
      </c>
      <c r="W29" s="483" t="s">
        <v>85</v>
      </c>
      <c r="X29" s="483" t="s">
        <v>86</v>
      </c>
      <c r="Y29" s="483" t="s">
        <v>87</v>
      </c>
      <c r="Z29" s="498">
        <v>12</v>
      </c>
      <c r="AA29" s="30">
        <v>25</v>
      </c>
      <c r="AB29" s="30">
        <v>15</v>
      </c>
      <c r="AC29" s="30">
        <v>8</v>
      </c>
      <c r="AD29" s="30">
        <v>12</v>
      </c>
      <c r="AE29" s="498">
        <v>100</v>
      </c>
      <c r="AF29" s="30">
        <v>0</v>
      </c>
      <c r="AG29" s="30">
        <v>0</v>
      </c>
      <c r="AH29" s="30">
        <v>0</v>
      </c>
      <c r="AI29" s="30">
        <v>100</v>
      </c>
      <c r="AJ29" s="483" t="s">
        <v>148</v>
      </c>
      <c r="AK29" s="483" t="s">
        <v>102</v>
      </c>
      <c r="AL29" s="483" t="s">
        <v>150</v>
      </c>
      <c r="AM29" s="483" t="s">
        <v>157</v>
      </c>
      <c r="AN29" s="507">
        <v>44593</v>
      </c>
      <c r="AO29" s="507">
        <v>44926</v>
      </c>
      <c r="AP29" s="495" t="s">
        <v>152</v>
      </c>
      <c r="AQ29" s="495" t="s">
        <v>153</v>
      </c>
    </row>
    <row r="30" spans="1:43" ht="99" customHeight="1" x14ac:dyDescent="0.35">
      <c r="A30" s="484"/>
      <c r="B30" s="487"/>
      <c r="C30" s="490"/>
      <c r="D30" s="487"/>
      <c r="E30" s="487"/>
      <c r="F30" s="511"/>
      <c r="G30" s="511"/>
      <c r="H30" s="493"/>
      <c r="I30" s="283"/>
      <c r="J30" s="283"/>
      <c r="K30" s="484"/>
      <c r="L30" s="484"/>
      <c r="M30" s="484"/>
      <c r="N30" s="484"/>
      <c r="O30" s="496"/>
      <c r="P30" s="484"/>
      <c r="Q30" s="496"/>
      <c r="R30" s="484"/>
      <c r="S30" s="487"/>
      <c r="T30" s="496"/>
      <c r="U30" s="484"/>
      <c r="V30" s="484"/>
      <c r="W30" s="484"/>
      <c r="X30" s="484"/>
      <c r="Y30" s="484"/>
      <c r="Z30" s="499"/>
      <c r="AA30" s="30">
        <v>0</v>
      </c>
      <c r="AB30" s="30">
        <v>0</v>
      </c>
      <c r="AC30" s="30">
        <v>0</v>
      </c>
      <c r="AD30" s="30">
        <v>12</v>
      </c>
      <c r="AE30" s="499"/>
      <c r="AF30" s="30">
        <v>0</v>
      </c>
      <c r="AG30" s="30">
        <v>0</v>
      </c>
      <c r="AH30" s="30">
        <v>0</v>
      </c>
      <c r="AI30" s="30">
        <v>100</v>
      </c>
      <c r="AJ30" s="484"/>
      <c r="AK30" s="484"/>
      <c r="AL30" s="484"/>
      <c r="AM30" s="484"/>
      <c r="AN30" s="508"/>
      <c r="AO30" s="508"/>
      <c r="AP30" s="496"/>
      <c r="AQ30" s="496"/>
    </row>
    <row r="31" spans="1:43" ht="99" customHeight="1" x14ac:dyDescent="0.35">
      <c r="A31" s="485"/>
      <c r="B31" s="488"/>
      <c r="C31" s="491"/>
      <c r="D31" s="488"/>
      <c r="E31" s="488"/>
      <c r="F31" s="512"/>
      <c r="G31" s="512"/>
      <c r="H31" s="494"/>
      <c r="I31" s="284"/>
      <c r="J31" s="284"/>
      <c r="K31" s="485"/>
      <c r="L31" s="485"/>
      <c r="M31" s="485"/>
      <c r="N31" s="485"/>
      <c r="O31" s="497"/>
      <c r="P31" s="485"/>
      <c r="Q31" s="497"/>
      <c r="R31" s="485"/>
      <c r="S31" s="488"/>
      <c r="T31" s="497"/>
      <c r="U31" s="485"/>
      <c r="V31" s="485"/>
      <c r="W31" s="485"/>
      <c r="X31" s="485"/>
      <c r="Y31" s="485"/>
      <c r="Z31" s="500"/>
      <c r="AA31" s="30">
        <v>0</v>
      </c>
      <c r="AB31" s="30">
        <v>0</v>
      </c>
      <c r="AC31" s="30">
        <v>0</v>
      </c>
      <c r="AD31" s="30">
        <v>12</v>
      </c>
      <c r="AE31" s="500"/>
      <c r="AF31" s="30">
        <v>0</v>
      </c>
      <c r="AG31" s="30">
        <v>0</v>
      </c>
      <c r="AH31" s="30">
        <v>0</v>
      </c>
      <c r="AI31" s="30">
        <v>100</v>
      </c>
      <c r="AJ31" s="485"/>
      <c r="AK31" s="485"/>
      <c r="AL31" s="485"/>
      <c r="AM31" s="485"/>
      <c r="AN31" s="509"/>
      <c r="AO31" s="509"/>
      <c r="AP31" s="497"/>
      <c r="AQ31" s="497"/>
    </row>
    <row r="32" spans="1:43" ht="140.25" customHeight="1" x14ac:dyDescent="0.35">
      <c r="A32" s="506">
        <v>9</v>
      </c>
      <c r="B32" s="193" t="s">
        <v>158</v>
      </c>
      <c r="C32" s="190" t="s">
        <v>159</v>
      </c>
      <c r="D32" s="193" t="s">
        <v>160</v>
      </c>
      <c r="E32" s="193" t="s">
        <v>70</v>
      </c>
      <c r="F32" s="228" t="s">
        <v>161</v>
      </c>
      <c r="G32" s="228" t="s">
        <v>162</v>
      </c>
      <c r="H32" s="199" t="str">
        <f>CONCATENATE(E32," ",F32," ",G32)</f>
        <v>Posibilidad de pérdida económica y reputacional ante las partes interesadas por la inoportunidad  en la gestión de los trámites presupuestales necesarios para el  cumplimiento de los objetivos institucionales, debido a demoras en la entrega de insumos para los trámites presupuestales, la no aprobación de los recursos, no cumplir con lineamientos establecidos para el desarrollo de las actividades relacionadas con cada proyecto de inversión y  plataformas tecnológicas con fallas que no facilitan la gestión y seguimiento de los recursos.</v>
      </c>
      <c r="I32" s="202" t="s">
        <v>74</v>
      </c>
      <c r="J32" s="202" t="s">
        <v>75</v>
      </c>
      <c r="K32" s="187" t="s">
        <v>76</v>
      </c>
      <c r="L32" s="187" t="s">
        <v>77</v>
      </c>
      <c r="M32" s="187">
        <v>96</v>
      </c>
      <c r="N32" s="187" t="s">
        <v>124</v>
      </c>
      <c r="O32" s="205">
        <f>IF(N32="Muy alta",100,IF(N32="Alta",80,IF(N32="Media",60,IF(N32="Baja",40,IF(N32="Muy baja",20,0)))))</f>
        <v>40</v>
      </c>
      <c r="P32" s="187" t="s">
        <v>79</v>
      </c>
      <c r="Q32" s="205">
        <f>IF(P32="Catastrófico",100,IF(P32="Mayor",80,IF(P32="Moderado",60,IF(P32="Menor",40,IF(P32="Leve",20,0)))))</f>
        <v>80</v>
      </c>
      <c r="R32" s="187" t="s">
        <v>80</v>
      </c>
      <c r="S32" s="34" t="s">
        <v>163</v>
      </c>
      <c r="T32" s="35" t="str">
        <f>IF(OR(U32="Preventivo",U32="Detectivo"),"Probabilidad",IF(U32="Correctivo","Impacto"," "))</f>
        <v>Probabilidad</v>
      </c>
      <c r="U32" s="36" t="s">
        <v>83</v>
      </c>
      <c r="V32" s="36" t="s">
        <v>84</v>
      </c>
      <c r="W32" s="36" t="s">
        <v>85</v>
      </c>
      <c r="X32" s="36" t="s">
        <v>86</v>
      </c>
      <c r="Y32" s="36" t="s">
        <v>87</v>
      </c>
      <c r="Z32" s="208">
        <v>6.0480000000000018</v>
      </c>
      <c r="AA32" s="35">
        <v>25</v>
      </c>
      <c r="AB32" s="35">
        <v>15</v>
      </c>
      <c r="AC32" s="35">
        <v>16</v>
      </c>
      <c r="AD32" s="35">
        <v>24</v>
      </c>
      <c r="AE32" s="208">
        <v>80</v>
      </c>
      <c r="AF32" s="35">
        <f>IF(U32="Correctivo",10,0)</f>
        <v>0</v>
      </c>
      <c r="AG32" s="35">
        <f>IF(T32="Probabilidad",0,IF(V32="Automatizado",25,IF(V32="Manual",15,0)))</f>
        <v>0</v>
      </c>
      <c r="AH32" s="35">
        <f>($Q$8*((AF32+AG32))/100)</f>
        <v>0</v>
      </c>
      <c r="AI32" s="35">
        <f>Q32-AH32</f>
        <v>80</v>
      </c>
      <c r="AJ32" s="187" t="s">
        <v>80</v>
      </c>
      <c r="AK32" s="187" t="s">
        <v>89</v>
      </c>
      <c r="AL32" s="187" t="s">
        <v>164</v>
      </c>
      <c r="AM32" s="187" t="s">
        <v>91</v>
      </c>
      <c r="AN32" s="205"/>
      <c r="AO32" s="205"/>
      <c r="AP32" s="205"/>
      <c r="AQ32" s="205"/>
    </row>
    <row r="33" spans="1:43" ht="141" customHeight="1" x14ac:dyDescent="0.35">
      <c r="A33" s="506"/>
      <c r="B33" s="194"/>
      <c r="C33" s="191"/>
      <c r="D33" s="194"/>
      <c r="E33" s="194"/>
      <c r="F33" s="229"/>
      <c r="G33" s="229"/>
      <c r="H33" s="200"/>
      <c r="I33" s="203"/>
      <c r="J33" s="203"/>
      <c r="K33" s="188"/>
      <c r="L33" s="188"/>
      <c r="M33" s="188"/>
      <c r="N33" s="188"/>
      <c r="O33" s="206"/>
      <c r="P33" s="188"/>
      <c r="Q33" s="206"/>
      <c r="R33" s="188"/>
      <c r="S33" s="34" t="s">
        <v>165</v>
      </c>
      <c r="T33" s="35" t="str">
        <f t="shared" ref="T33:T89" si="0">IF(OR(U33="Preventivo",U33="Detectivo"),"Probabilidad",IF(U33="Correctivo","Impacto"," "))</f>
        <v>Probabilidad</v>
      </c>
      <c r="U33" s="36" t="s">
        <v>100</v>
      </c>
      <c r="V33" s="36" t="s">
        <v>84</v>
      </c>
      <c r="W33" s="36" t="s">
        <v>85</v>
      </c>
      <c r="X33" s="36" t="s">
        <v>86</v>
      </c>
      <c r="Y33" s="36" t="s">
        <v>87</v>
      </c>
      <c r="Z33" s="209"/>
      <c r="AA33" s="35">
        <v>15</v>
      </c>
      <c r="AB33" s="35">
        <v>15</v>
      </c>
      <c r="AC33" s="35">
        <v>7.2</v>
      </c>
      <c r="AD33" s="35">
        <v>16.8</v>
      </c>
      <c r="AE33" s="209"/>
      <c r="AF33" s="35">
        <f t="shared" ref="AF33:AF89" si="1">IF(U33="Correctivo",10,0)</f>
        <v>0</v>
      </c>
      <c r="AG33" s="35">
        <f t="shared" ref="AG33:AG89" si="2">IF(T33="Probabilidad",0,IF(V33="Automatizado",25,IF(V33="Manual",15,0)))</f>
        <v>0</v>
      </c>
      <c r="AH33" s="35">
        <f>($AI$8*((AF33+AG33))/100)</f>
        <v>0</v>
      </c>
      <c r="AI33" s="35">
        <f>AI32-AH33</f>
        <v>80</v>
      </c>
      <c r="AJ33" s="188"/>
      <c r="AK33" s="188"/>
      <c r="AL33" s="188"/>
      <c r="AM33" s="188"/>
      <c r="AN33" s="206"/>
      <c r="AO33" s="206"/>
      <c r="AP33" s="206"/>
      <c r="AQ33" s="206"/>
    </row>
    <row r="34" spans="1:43" ht="142.5" customHeight="1" x14ac:dyDescent="0.35">
      <c r="A34" s="506"/>
      <c r="B34" s="194"/>
      <c r="C34" s="191"/>
      <c r="D34" s="194"/>
      <c r="E34" s="194"/>
      <c r="F34" s="229"/>
      <c r="G34" s="229"/>
      <c r="H34" s="200"/>
      <c r="I34" s="203"/>
      <c r="J34" s="203"/>
      <c r="K34" s="188"/>
      <c r="L34" s="188"/>
      <c r="M34" s="188"/>
      <c r="N34" s="188"/>
      <c r="O34" s="206"/>
      <c r="P34" s="188"/>
      <c r="Q34" s="206"/>
      <c r="R34" s="188"/>
      <c r="S34" s="34" t="s">
        <v>166</v>
      </c>
      <c r="T34" s="35" t="str">
        <f t="shared" si="0"/>
        <v>Probabilidad</v>
      </c>
      <c r="U34" s="36" t="s">
        <v>83</v>
      </c>
      <c r="V34" s="36" t="s">
        <v>84</v>
      </c>
      <c r="W34" s="36" t="s">
        <v>85</v>
      </c>
      <c r="X34" s="36" t="s">
        <v>86</v>
      </c>
      <c r="Y34" s="36" t="s">
        <v>87</v>
      </c>
      <c r="Z34" s="209"/>
      <c r="AA34" s="35">
        <v>25</v>
      </c>
      <c r="AB34" s="35">
        <v>15</v>
      </c>
      <c r="AC34" s="35">
        <v>6.72</v>
      </c>
      <c r="AD34" s="35">
        <v>10.080000000000002</v>
      </c>
      <c r="AE34" s="209"/>
      <c r="AF34" s="35">
        <f t="shared" si="1"/>
        <v>0</v>
      </c>
      <c r="AG34" s="35">
        <f t="shared" si="2"/>
        <v>0</v>
      </c>
      <c r="AH34" s="35">
        <f>($AI$9*((AF34+AG34))/100)</f>
        <v>0</v>
      </c>
      <c r="AI34" s="35">
        <f>AI33-AH34</f>
        <v>80</v>
      </c>
      <c r="AJ34" s="188"/>
      <c r="AK34" s="188"/>
      <c r="AL34" s="188"/>
      <c r="AM34" s="188"/>
      <c r="AN34" s="206"/>
      <c r="AO34" s="206"/>
      <c r="AP34" s="206"/>
      <c r="AQ34" s="206"/>
    </row>
    <row r="35" spans="1:43" ht="130.5" customHeight="1" x14ac:dyDescent="0.35">
      <c r="A35" s="506"/>
      <c r="B35" s="195"/>
      <c r="C35" s="192"/>
      <c r="D35" s="195"/>
      <c r="E35" s="195"/>
      <c r="F35" s="230"/>
      <c r="G35" s="230"/>
      <c r="H35" s="201"/>
      <c r="I35" s="204"/>
      <c r="J35" s="204"/>
      <c r="K35" s="189"/>
      <c r="L35" s="189"/>
      <c r="M35" s="189"/>
      <c r="N35" s="189"/>
      <c r="O35" s="207"/>
      <c r="P35" s="189"/>
      <c r="Q35" s="207"/>
      <c r="R35" s="189"/>
      <c r="S35" s="34" t="s">
        <v>167</v>
      </c>
      <c r="T35" s="35" t="str">
        <f t="shared" si="0"/>
        <v>Probabilidad</v>
      </c>
      <c r="U35" s="36" t="s">
        <v>83</v>
      </c>
      <c r="V35" s="36" t="s">
        <v>84</v>
      </c>
      <c r="W35" s="36" t="s">
        <v>85</v>
      </c>
      <c r="X35" s="36" t="s">
        <v>86</v>
      </c>
      <c r="Y35" s="36" t="s">
        <v>87</v>
      </c>
      <c r="Z35" s="210"/>
      <c r="AA35" s="35">
        <v>25</v>
      </c>
      <c r="AB35" s="35">
        <v>15</v>
      </c>
      <c r="AC35" s="35">
        <v>4.032</v>
      </c>
      <c r="AD35" s="35">
        <v>6.0480000000000018</v>
      </c>
      <c r="AE35" s="210"/>
      <c r="AF35" s="35">
        <f t="shared" si="1"/>
        <v>0</v>
      </c>
      <c r="AG35" s="35">
        <f t="shared" si="2"/>
        <v>0</v>
      </c>
      <c r="AH35" s="35">
        <f>($AI$10*((AF35+AG35))/100)</f>
        <v>0</v>
      </c>
      <c r="AI35" s="35">
        <f>AI34-AH35</f>
        <v>80</v>
      </c>
      <c r="AJ35" s="189"/>
      <c r="AK35" s="189"/>
      <c r="AL35" s="189"/>
      <c r="AM35" s="189"/>
      <c r="AN35" s="207"/>
      <c r="AO35" s="207"/>
      <c r="AP35" s="207"/>
      <c r="AQ35" s="207"/>
    </row>
    <row r="36" spans="1:43" ht="199.5" customHeight="1" x14ac:dyDescent="0.35">
      <c r="A36" s="506">
        <v>10</v>
      </c>
      <c r="B36" s="193" t="s">
        <v>158</v>
      </c>
      <c r="C36" s="190" t="s">
        <v>159</v>
      </c>
      <c r="D36" s="193" t="s">
        <v>168</v>
      </c>
      <c r="E36" s="193" t="s">
        <v>70</v>
      </c>
      <c r="F36" s="228" t="s">
        <v>169</v>
      </c>
      <c r="G36" s="228" t="s">
        <v>170</v>
      </c>
      <c r="H36" s="199" t="str">
        <f>CONCATENATE(E36," ",F36," ",G36)</f>
        <v>Posibilidad de pérdida económica y reputacional ante las partes interesadas por el incumplimiento en la consecución de recursos técnicos o financieros apoyados por los Aliados Estratégicos y Cooperación Internacional, debido a retrasos en la entrega de insumos por parte de los grupos de trabajo que conformar la Unidad para las Víctimas, impacto en los compromisos adquiridos en el relacionamiento con socios del Sector Oficial y No Oficial de la Cooperación, variación de las prioridades en materia de Cooperación brindadas a través de la política exterior del país e insuficiencia en los canales de comunicación con las Direcciones Territoriales generando un desconocimiento en las líneas de acción a trabajar en el territorio.</v>
      </c>
      <c r="I36" s="202" t="s">
        <v>74</v>
      </c>
      <c r="J36" s="202" t="s">
        <v>75</v>
      </c>
      <c r="K36" s="187" t="s">
        <v>76</v>
      </c>
      <c r="L36" s="187" t="s">
        <v>77</v>
      </c>
      <c r="M36" s="187">
        <v>3</v>
      </c>
      <c r="N36" s="187" t="s">
        <v>146</v>
      </c>
      <c r="O36" s="205">
        <f t="shared" ref="O36" si="3">IF(N36="Muy alta",100,IF(N36="Alta",80,IF(N36="Media",60,IF(N36="Baja",40,IF(N36="Muy baja",20,0)))))</f>
        <v>20</v>
      </c>
      <c r="P36" s="187" t="s">
        <v>147</v>
      </c>
      <c r="Q36" s="205">
        <f t="shared" ref="Q36" si="4">IF(P36="Catastrófico",100,IF(P36="Mayor",80,IF(P36="Moderado",60,IF(P36="Menor",40,IF(P36="Leve",20,0)))))</f>
        <v>100</v>
      </c>
      <c r="R36" s="187" t="s">
        <v>148</v>
      </c>
      <c r="S36" s="33" t="s">
        <v>171</v>
      </c>
      <c r="T36" s="35" t="str">
        <f t="shared" si="0"/>
        <v>Probabilidad</v>
      </c>
      <c r="U36" s="36" t="s">
        <v>83</v>
      </c>
      <c r="V36" s="36" t="s">
        <v>84</v>
      </c>
      <c r="W36" s="36" t="s">
        <v>85</v>
      </c>
      <c r="X36" s="36" t="s">
        <v>86</v>
      </c>
      <c r="Y36" s="36" t="s">
        <v>87</v>
      </c>
      <c r="Z36" s="208">
        <v>5.0400000000000009</v>
      </c>
      <c r="AA36" s="35">
        <v>25</v>
      </c>
      <c r="AB36" s="35">
        <v>15</v>
      </c>
      <c r="AC36" s="35">
        <v>8</v>
      </c>
      <c r="AD36" s="35">
        <v>12</v>
      </c>
      <c r="AE36" s="208">
        <v>100</v>
      </c>
      <c r="AF36" s="35">
        <f t="shared" si="1"/>
        <v>0</v>
      </c>
      <c r="AG36" s="35">
        <f t="shared" si="2"/>
        <v>0</v>
      </c>
      <c r="AH36" s="35">
        <f>($Q$12*((AF36+AG36))/100)</f>
        <v>0</v>
      </c>
      <c r="AI36" s="35">
        <f>Q36-AH36</f>
        <v>100</v>
      </c>
      <c r="AJ36" s="187" t="s">
        <v>148</v>
      </c>
      <c r="AK36" s="187" t="s">
        <v>89</v>
      </c>
      <c r="AL36" s="187" t="s">
        <v>172</v>
      </c>
      <c r="AM36" s="187" t="s">
        <v>91</v>
      </c>
      <c r="AN36" s="211"/>
      <c r="AO36" s="211"/>
      <c r="AP36" s="211"/>
      <c r="AQ36" s="211"/>
    </row>
    <row r="37" spans="1:43" ht="158.25" customHeight="1" x14ac:dyDescent="0.35">
      <c r="A37" s="506"/>
      <c r="B37" s="194"/>
      <c r="C37" s="191"/>
      <c r="D37" s="194"/>
      <c r="E37" s="194"/>
      <c r="F37" s="229"/>
      <c r="G37" s="229"/>
      <c r="H37" s="200"/>
      <c r="I37" s="203"/>
      <c r="J37" s="203"/>
      <c r="K37" s="188"/>
      <c r="L37" s="188"/>
      <c r="M37" s="188"/>
      <c r="N37" s="188"/>
      <c r="O37" s="206"/>
      <c r="P37" s="188"/>
      <c r="Q37" s="206"/>
      <c r="R37" s="188"/>
      <c r="S37" s="33" t="s">
        <v>173</v>
      </c>
      <c r="T37" s="35" t="str">
        <f t="shared" si="0"/>
        <v>Probabilidad</v>
      </c>
      <c r="U37" s="36" t="s">
        <v>100</v>
      </c>
      <c r="V37" s="36" t="s">
        <v>84</v>
      </c>
      <c r="W37" s="36" t="s">
        <v>85</v>
      </c>
      <c r="X37" s="36" t="s">
        <v>86</v>
      </c>
      <c r="Y37" s="36" t="s">
        <v>87</v>
      </c>
      <c r="Z37" s="209"/>
      <c r="AA37" s="35">
        <v>15</v>
      </c>
      <c r="AB37" s="35">
        <v>15</v>
      </c>
      <c r="AC37" s="35">
        <v>3.6</v>
      </c>
      <c r="AD37" s="35">
        <v>8.4</v>
      </c>
      <c r="AE37" s="209"/>
      <c r="AF37" s="35">
        <f t="shared" si="1"/>
        <v>0</v>
      </c>
      <c r="AG37" s="35">
        <f t="shared" si="2"/>
        <v>0</v>
      </c>
      <c r="AH37" s="35">
        <f>($AI$12*((AF37+AG37))/100)</f>
        <v>0</v>
      </c>
      <c r="AI37" s="35">
        <f>AI36-AH37</f>
        <v>100</v>
      </c>
      <c r="AJ37" s="188"/>
      <c r="AK37" s="188"/>
      <c r="AL37" s="188"/>
      <c r="AM37" s="188"/>
      <c r="AN37" s="212"/>
      <c r="AO37" s="212"/>
      <c r="AP37" s="212"/>
      <c r="AQ37" s="212"/>
    </row>
    <row r="38" spans="1:43" ht="183.75" customHeight="1" x14ac:dyDescent="0.35">
      <c r="A38" s="506"/>
      <c r="B38" s="195"/>
      <c r="C38" s="192"/>
      <c r="D38" s="195"/>
      <c r="E38" s="195"/>
      <c r="F38" s="230"/>
      <c r="G38" s="230"/>
      <c r="H38" s="201"/>
      <c r="I38" s="204"/>
      <c r="J38" s="204"/>
      <c r="K38" s="189"/>
      <c r="L38" s="189"/>
      <c r="M38" s="189"/>
      <c r="N38" s="189"/>
      <c r="O38" s="207"/>
      <c r="P38" s="189"/>
      <c r="Q38" s="207"/>
      <c r="R38" s="189"/>
      <c r="S38" s="33" t="s">
        <v>174</v>
      </c>
      <c r="T38" s="35" t="str">
        <f t="shared" si="0"/>
        <v>Probabilidad</v>
      </c>
      <c r="U38" s="36" t="s">
        <v>83</v>
      </c>
      <c r="V38" s="36" t="s">
        <v>84</v>
      </c>
      <c r="W38" s="36" t="s">
        <v>85</v>
      </c>
      <c r="X38" s="36" t="s">
        <v>86</v>
      </c>
      <c r="Y38" s="36" t="s">
        <v>87</v>
      </c>
      <c r="Z38" s="210"/>
      <c r="AA38" s="35">
        <v>25</v>
      </c>
      <c r="AB38" s="35">
        <v>15</v>
      </c>
      <c r="AC38" s="35">
        <v>3.36</v>
      </c>
      <c r="AD38" s="35">
        <v>5.0400000000000009</v>
      </c>
      <c r="AE38" s="210"/>
      <c r="AF38" s="35">
        <f t="shared" si="1"/>
        <v>0</v>
      </c>
      <c r="AG38" s="35">
        <f t="shared" si="2"/>
        <v>0</v>
      </c>
      <c r="AH38" s="35">
        <f>($AI$13*((AF38+AG38))/100)</f>
        <v>0</v>
      </c>
      <c r="AI38" s="35">
        <f>AI37-AH38</f>
        <v>100</v>
      </c>
      <c r="AJ38" s="189"/>
      <c r="AK38" s="189"/>
      <c r="AL38" s="189"/>
      <c r="AM38" s="189"/>
      <c r="AN38" s="213"/>
      <c r="AO38" s="213"/>
      <c r="AP38" s="213"/>
      <c r="AQ38" s="213"/>
    </row>
    <row r="39" spans="1:43" ht="231.75" customHeight="1" x14ac:dyDescent="0.35">
      <c r="A39" s="506">
        <v>11</v>
      </c>
      <c r="B39" s="193" t="s">
        <v>158</v>
      </c>
      <c r="C39" s="190" t="s">
        <v>159</v>
      </c>
      <c r="D39" s="193" t="s">
        <v>175</v>
      </c>
      <c r="E39" s="193" t="s">
        <v>70</v>
      </c>
      <c r="F39" s="228" t="s">
        <v>176</v>
      </c>
      <c r="G39" s="228" t="s">
        <v>177</v>
      </c>
      <c r="H39" s="199" t="str">
        <f t="shared" ref="H39" si="5">CONCATENATE(E39," ",F39," ",G39)</f>
        <v>Posibilidad de pérdida económica y reputacional ante las partes interesadas por el incumplimiento en los tiempos establecidos en la formulación y seguimiento del Plan de Acción Institucional, debido a no socializar a tiempo los cambios o ajustes al interior de las dependencias o DT´s, no aprobar los recursos para el cumplimiento de las metas, recortes en el presupuesto y por cambios en la normativa legal que afecten las actividades.</v>
      </c>
      <c r="I39" s="202" t="s">
        <v>74</v>
      </c>
      <c r="J39" s="202" t="s">
        <v>75</v>
      </c>
      <c r="K39" s="187" t="s">
        <v>76</v>
      </c>
      <c r="L39" s="187" t="s">
        <v>77</v>
      </c>
      <c r="M39" s="187">
        <v>13</v>
      </c>
      <c r="N39" s="187" t="s">
        <v>124</v>
      </c>
      <c r="O39" s="205">
        <f t="shared" ref="O39" si="6">IF(N39="Muy alta",100,IF(N39="Alta",80,IF(N39="Media",60,IF(N39="Baja",40,IF(N39="Muy baja",20,0)))))</f>
        <v>40</v>
      </c>
      <c r="P39" s="187" t="s">
        <v>79</v>
      </c>
      <c r="Q39" s="205">
        <f t="shared" ref="Q39" si="7">IF(P39="Catastrófico",100,IF(P39="Mayor",80,IF(P39="Moderado",60,IF(P39="Menor",40,IF(P39="Leve",20,0)))))</f>
        <v>80</v>
      </c>
      <c r="R39" s="187" t="s">
        <v>80</v>
      </c>
      <c r="S39" s="34" t="s">
        <v>178</v>
      </c>
      <c r="T39" s="35" t="str">
        <f t="shared" si="0"/>
        <v>Probabilidad</v>
      </c>
      <c r="U39" s="36" t="s">
        <v>100</v>
      </c>
      <c r="V39" s="36" t="s">
        <v>84</v>
      </c>
      <c r="W39" s="36" t="s">
        <v>85</v>
      </c>
      <c r="X39" s="36" t="s">
        <v>86</v>
      </c>
      <c r="Y39" s="36" t="s">
        <v>87</v>
      </c>
      <c r="Z39" s="208">
        <v>7.0560000000000009</v>
      </c>
      <c r="AA39" s="35">
        <v>15</v>
      </c>
      <c r="AB39" s="35">
        <v>15</v>
      </c>
      <c r="AC39" s="35">
        <v>12</v>
      </c>
      <c r="AD39" s="35">
        <v>28</v>
      </c>
      <c r="AE39" s="208">
        <v>68</v>
      </c>
      <c r="AF39" s="35">
        <f t="shared" si="1"/>
        <v>0</v>
      </c>
      <c r="AG39" s="35">
        <f t="shared" si="2"/>
        <v>0</v>
      </c>
      <c r="AH39" s="35">
        <f>($Q$15*((AF39+AG39))/100)</f>
        <v>0</v>
      </c>
      <c r="AI39" s="35">
        <f>Q39-AH39</f>
        <v>80</v>
      </c>
      <c r="AJ39" s="187" t="s">
        <v>80</v>
      </c>
      <c r="AK39" s="187" t="s">
        <v>89</v>
      </c>
      <c r="AL39" s="187" t="s">
        <v>179</v>
      </c>
      <c r="AM39" s="187" t="s">
        <v>91</v>
      </c>
      <c r="AN39" s="211"/>
      <c r="AO39" s="211"/>
      <c r="AP39" s="211"/>
      <c r="AQ39" s="211"/>
    </row>
    <row r="40" spans="1:43" ht="204" customHeight="1" x14ac:dyDescent="0.35">
      <c r="A40" s="506"/>
      <c r="B40" s="194"/>
      <c r="C40" s="191"/>
      <c r="D40" s="194"/>
      <c r="E40" s="194"/>
      <c r="F40" s="229"/>
      <c r="G40" s="229"/>
      <c r="H40" s="200"/>
      <c r="I40" s="203"/>
      <c r="J40" s="203"/>
      <c r="K40" s="188"/>
      <c r="L40" s="188"/>
      <c r="M40" s="188"/>
      <c r="N40" s="188"/>
      <c r="O40" s="206"/>
      <c r="P40" s="188"/>
      <c r="Q40" s="206"/>
      <c r="R40" s="188"/>
      <c r="S40" s="34" t="s">
        <v>180</v>
      </c>
      <c r="T40" s="35" t="str">
        <f t="shared" si="0"/>
        <v>Probabilidad</v>
      </c>
      <c r="U40" s="36" t="s">
        <v>83</v>
      </c>
      <c r="V40" s="36" t="s">
        <v>84</v>
      </c>
      <c r="W40" s="36" t="s">
        <v>85</v>
      </c>
      <c r="X40" s="36" t="s">
        <v>86</v>
      </c>
      <c r="Y40" s="36" t="s">
        <v>87</v>
      </c>
      <c r="Z40" s="209"/>
      <c r="AA40" s="35">
        <v>25</v>
      </c>
      <c r="AB40" s="35">
        <v>15</v>
      </c>
      <c r="AC40" s="35">
        <v>11.2</v>
      </c>
      <c r="AD40" s="35">
        <v>16.8</v>
      </c>
      <c r="AE40" s="209"/>
      <c r="AF40" s="35">
        <f t="shared" si="1"/>
        <v>0</v>
      </c>
      <c r="AG40" s="35">
        <f t="shared" si="2"/>
        <v>0</v>
      </c>
      <c r="AH40" s="35">
        <f>($AI$15*((AF40+AG40))/100)</f>
        <v>0</v>
      </c>
      <c r="AI40" s="35">
        <f>AI39-AH40</f>
        <v>80</v>
      </c>
      <c r="AJ40" s="188"/>
      <c r="AK40" s="188"/>
      <c r="AL40" s="188"/>
      <c r="AM40" s="188"/>
      <c r="AN40" s="212"/>
      <c r="AO40" s="212"/>
      <c r="AP40" s="212"/>
      <c r="AQ40" s="212"/>
    </row>
    <row r="41" spans="1:43" ht="149.25" customHeight="1" x14ac:dyDescent="0.35">
      <c r="A41" s="506"/>
      <c r="B41" s="194"/>
      <c r="C41" s="191"/>
      <c r="D41" s="194"/>
      <c r="E41" s="194"/>
      <c r="F41" s="229"/>
      <c r="G41" s="229"/>
      <c r="H41" s="200"/>
      <c r="I41" s="203"/>
      <c r="J41" s="203"/>
      <c r="K41" s="188"/>
      <c r="L41" s="188"/>
      <c r="M41" s="188"/>
      <c r="N41" s="188"/>
      <c r="O41" s="206"/>
      <c r="P41" s="188"/>
      <c r="Q41" s="206"/>
      <c r="R41" s="188"/>
      <c r="S41" s="34" t="s">
        <v>181</v>
      </c>
      <c r="T41" s="35"/>
      <c r="U41" s="36" t="s">
        <v>100</v>
      </c>
      <c r="V41" s="36" t="s">
        <v>84</v>
      </c>
      <c r="W41" s="36" t="s">
        <v>85</v>
      </c>
      <c r="X41" s="36" t="s">
        <v>86</v>
      </c>
      <c r="Y41" s="36" t="s">
        <v>87</v>
      </c>
      <c r="Z41" s="209"/>
      <c r="AA41" s="35">
        <v>15</v>
      </c>
      <c r="AB41" s="35">
        <v>15</v>
      </c>
      <c r="AC41" s="35">
        <v>5.04</v>
      </c>
      <c r="AD41" s="35">
        <v>11.760000000000002</v>
      </c>
      <c r="AE41" s="209"/>
      <c r="AF41" s="35">
        <f t="shared" si="1"/>
        <v>0</v>
      </c>
      <c r="AG41" s="35">
        <f t="shared" si="2"/>
        <v>15</v>
      </c>
      <c r="AH41" s="35">
        <f>($AI$16*((AF41+AG41))/100)</f>
        <v>9</v>
      </c>
      <c r="AI41" s="35">
        <f>AI40-AH41</f>
        <v>71</v>
      </c>
      <c r="AJ41" s="188"/>
      <c r="AK41" s="188"/>
      <c r="AL41" s="188"/>
      <c r="AM41" s="188"/>
      <c r="AN41" s="212"/>
      <c r="AO41" s="212"/>
      <c r="AP41" s="212"/>
      <c r="AQ41" s="212"/>
    </row>
    <row r="42" spans="1:43" ht="162.75" customHeight="1" x14ac:dyDescent="0.35">
      <c r="A42" s="506"/>
      <c r="B42" s="195"/>
      <c r="C42" s="192"/>
      <c r="D42" s="195"/>
      <c r="E42" s="195"/>
      <c r="F42" s="230"/>
      <c r="G42" s="230"/>
      <c r="H42" s="201"/>
      <c r="I42" s="204"/>
      <c r="J42" s="204"/>
      <c r="K42" s="189"/>
      <c r="L42" s="189"/>
      <c r="M42" s="189"/>
      <c r="N42" s="189"/>
      <c r="O42" s="207"/>
      <c r="P42" s="189"/>
      <c r="Q42" s="207"/>
      <c r="R42" s="189"/>
      <c r="S42" s="34" t="s">
        <v>182</v>
      </c>
      <c r="T42" s="35" t="str">
        <f t="shared" si="0"/>
        <v>Probabilidad</v>
      </c>
      <c r="U42" s="36" t="s">
        <v>83</v>
      </c>
      <c r="V42" s="36" t="s">
        <v>84</v>
      </c>
      <c r="W42" s="36" t="s">
        <v>85</v>
      </c>
      <c r="X42" s="36" t="s">
        <v>86</v>
      </c>
      <c r="Y42" s="36" t="s">
        <v>87</v>
      </c>
      <c r="Z42" s="210"/>
      <c r="AA42" s="35">
        <v>25</v>
      </c>
      <c r="AB42" s="35">
        <v>15</v>
      </c>
      <c r="AC42" s="35">
        <v>4.7040000000000006</v>
      </c>
      <c r="AD42" s="35">
        <v>7.0560000000000009</v>
      </c>
      <c r="AE42" s="210"/>
      <c r="AF42" s="35">
        <f t="shared" si="1"/>
        <v>0</v>
      </c>
      <c r="AG42" s="35">
        <f t="shared" si="2"/>
        <v>0</v>
      </c>
      <c r="AH42" s="35">
        <f>($AI$17*((AF42+AG42))/100)</f>
        <v>0</v>
      </c>
      <c r="AI42" s="35">
        <f>AI41-AH42</f>
        <v>71</v>
      </c>
      <c r="AJ42" s="189"/>
      <c r="AK42" s="189"/>
      <c r="AL42" s="189"/>
      <c r="AM42" s="189"/>
      <c r="AN42" s="213"/>
      <c r="AO42" s="213"/>
      <c r="AP42" s="213"/>
      <c r="AQ42" s="213"/>
    </row>
    <row r="43" spans="1:43" ht="181.5" customHeight="1" x14ac:dyDescent="0.35">
      <c r="A43" s="506">
        <v>12</v>
      </c>
      <c r="B43" s="193" t="s">
        <v>158</v>
      </c>
      <c r="C43" s="190" t="s">
        <v>159</v>
      </c>
      <c r="D43" s="193" t="s">
        <v>183</v>
      </c>
      <c r="E43" s="193" t="s">
        <v>70</v>
      </c>
      <c r="F43" s="193" t="s">
        <v>184</v>
      </c>
      <c r="G43" s="193" t="s">
        <v>185</v>
      </c>
      <c r="H43" s="199" t="str">
        <f t="shared" ref="H43" si="8">CONCATENATE(E43," ",F43," ",G43)</f>
        <v>Posibilidad de pérdida económica y reputacional ante las partes interesadas por la inoportunidad en la formulación y seguimiento del Plan de Implementación - SIG, debido al no adecuado seguimiento por demoras en los reportes y en las verificaciones del plan de implementación, existen actividades que no cuentan con lineamientos de los diferentes sistemas y su reporte es negativo, no cumplir con los requisitos establecidos en las normas internacionales ISO e Incumplimiento de los requisitos legales y normativos por parte de los sistemas de Seguridad y Salud en el trabajo, gestión ambiental, y  seguridad de la información, generando una posible sanción.</v>
      </c>
      <c r="I43" s="202" t="s">
        <v>74</v>
      </c>
      <c r="J43" s="202" t="s">
        <v>75</v>
      </c>
      <c r="K43" s="187" t="s">
        <v>76</v>
      </c>
      <c r="L43" s="187" t="s">
        <v>77</v>
      </c>
      <c r="M43" s="187">
        <v>4</v>
      </c>
      <c r="N43" s="187" t="s">
        <v>146</v>
      </c>
      <c r="O43" s="205">
        <f t="shared" ref="O43" si="9">IF(N43="Muy alta",100,IF(N43="Alta",80,IF(N43="Media",60,IF(N43="Baja",40,IF(N43="Muy baja",20,0)))))</f>
        <v>20</v>
      </c>
      <c r="P43" s="187" t="s">
        <v>88</v>
      </c>
      <c r="Q43" s="205">
        <f t="shared" ref="Q43" si="10">IF(P43="Catastrófico",100,IF(P43="Mayor",80,IF(P43="Moderado",60,IF(P43="Menor",40,IF(P43="Leve",20,0)))))</f>
        <v>60</v>
      </c>
      <c r="R43" s="187" t="s">
        <v>88</v>
      </c>
      <c r="S43" s="34" t="s">
        <v>186</v>
      </c>
      <c r="T43" s="35" t="str">
        <f t="shared" si="0"/>
        <v>Probabilidad</v>
      </c>
      <c r="U43" s="36" t="s">
        <v>83</v>
      </c>
      <c r="V43" s="36" t="s">
        <v>84</v>
      </c>
      <c r="W43" s="36" t="s">
        <v>85</v>
      </c>
      <c r="X43" s="36" t="s">
        <v>86</v>
      </c>
      <c r="Y43" s="36" t="s">
        <v>87</v>
      </c>
      <c r="Z43" s="208">
        <v>1.5551999999999999</v>
      </c>
      <c r="AA43" s="35">
        <v>25</v>
      </c>
      <c r="AB43" s="35">
        <v>15</v>
      </c>
      <c r="AC43" s="35">
        <v>8</v>
      </c>
      <c r="AD43" s="35">
        <v>12</v>
      </c>
      <c r="AE43" s="208">
        <v>60</v>
      </c>
      <c r="AF43" s="35">
        <f t="shared" si="1"/>
        <v>0</v>
      </c>
      <c r="AG43" s="35">
        <f t="shared" si="2"/>
        <v>0</v>
      </c>
      <c r="AH43" s="35">
        <f>($Q$19*((AF43+AG43))/100)</f>
        <v>0</v>
      </c>
      <c r="AI43" s="35">
        <f>Q43-AH43</f>
        <v>60</v>
      </c>
      <c r="AJ43" s="187" t="s">
        <v>88</v>
      </c>
      <c r="AK43" s="187" t="s">
        <v>89</v>
      </c>
      <c r="AL43" s="187" t="s">
        <v>187</v>
      </c>
      <c r="AM43" s="187" t="s">
        <v>91</v>
      </c>
      <c r="AN43" s="211"/>
      <c r="AO43" s="211"/>
      <c r="AP43" s="211"/>
      <c r="AQ43" s="211"/>
    </row>
    <row r="44" spans="1:43" ht="204.75" customHeight="1" x14ac:dyDescent="0.35">
      <c r="A44" s="506"/>
      <c r="B44" s="194"/>
      <c r="C44" s="191"/>
      <c r="D44" s="194"/>
      <c r="E44" s="194"/>
      <c r="F44" s="194"/>
      <c r="G44" s="194"/>
      <c r="H44" s="200"/>
      <c r="I44" s="203"/>
      <c r="J44" s="203"/>
      <c r="K44" s="188"/>
      <c r="L44" s="188"/>
      <c r="M44" s="188"/>
      <c r="N44" s="188"/>
      <c r="O44" s="206"/>
      <c r="P44" s="188"/>
      <c r="Q44" s="206"/>
      <c r="R44" s="188"/>
      <c r="S44" s="34" t="s">
        <v>188</v>
      </c>
      <c r="T44" s="35" t="str">
        <f t="shared" si="0"/>
        <v>Probabilidad</v>
      </c>
      <c r="U44" s="36" t="s">
        <v>83</v>
      </c>
      <c r="V44" s="36" t="s">
        <v>84</v>
      </c>
      <c r="W44" s="36" t="s">
        <v>85</v>
      </c>
      <c r="X44" s="36" t="s">
        <v>86</v>
      </c>
      <c r="Y44" s="36" t="s">
        <v>87</v>
      </c>
      <c r="Z44" s="209"/>
      <c r="AA44" s="35">
        <v>25</v>
      </c>
      <c r="AB44" s="35">
        <v>15</v>
      </c>
      <c r="AC44" s="35">
        <v>4.8</v>
      </c>
      <c r="AD44" s="35">
        <v>7.2</v>
      </c>
      <c r="AE44" s="209"/>
      <c r="AF44" s="35">
        <f t="shared" si="1"/>
        <v>0</v>
      </c>
      <c r="AG44" s="35">
        <f t="shared" si="2"/>
        <v>0</v>
      </c>
      <c r="AH44" s="35">
        <f>($AI$19*((AF44+AG44))/100)</f>
        <v>0</v>
      </c>
      <c r="AI44" s="35">
        <f>AI43-AH44</f>
        <v>60</v>
      </c>
      <c r="AJ44" s="188"/>
      <c r="AK44" s="188"/>
      <c r="AL44" s="188"/>
      <c r="AM44" s="188"/>
      <c r="AN44" s="212"/>
      <c r="AO44" s="212"/>
      <c r="AP44" s="212"/>
      <c r="AQ44" s="212"/>
    </row>
    <row r="45" spans="1:43" ht="275.25" customHeight="1" x14ac:dyDescent="0.35">
      <c r="A45" s="506"/>
      <c r="B45" s="194"/>
      <c r="C45" s="191"/>
      <c r="D45" s="194"/>
      <c r="E45" s="194"/>
      <c r="F45" s="194"/>
      <c r="G45" s="194"/>
      <c r="H45" s="200"/>
      <c r="I45" s="203"/>
      <c r="J45" s="203"/>
      <c r="K45" s="188"/>
      <c r="L45" s="188"/>
      <c r="M45" s="188"/>
      <c r="N45" s="188"/>
      <c r="O45" s="206"/>
      <c r="P45" s="188"/>
      <c r="Q45" s="206"/>
      <c r="R45" s="188"/>
      <c r="S45" s="34" t="s">
        <v>189</v>
      </c>
      <c r="T45" s="35" t="str">
        <f t="shared" si="0"/>
        <v>Probabilidad</v>
      </c>
      <c r="U45" s="36" t="s">
        <v>83</v>
      </c>
      <c r="V45" s="36" t="s">
        <v>84</v>
      </c>
      <c r="W45" s="36" t="s">
        <v>85</v>
      </c>
      <c r="X45" s="36" t="s">
        <v>86</v>
      </c>
      <c r="Y45" s="36" t="s">
        <v>87</v>
      </c>
      <c r="Z45" s="209"/>
      <c r="AA45" s="35">
        <v>25</v>
      </c>
      <c r="AB45" s="35">
        <v>15</v>
      </c>
      <c r="AC45" s="35">
        <v>2.88</v>
      </c>
      <c r="AD45" s="35">
        <v>4.32</v>
      </c>
      <c r="AE45" s="209"/>
      <c r="AF45" s="35">
        <f t="shared" si="1"/>
        <v>0</v>
      </c>
      <c r="AG45" s="35">
        <f>IF(T45="Probabilidad",0,IF(V45="Automatizado",25,IF(V45="Manual",15,0)))</f>
        <v>0</v>
      </c>
      <c r="AH45" s="35">
        <f>($AI$20*((AF45+AG45))/100)</f>
        <v>0</v>
      </c>
      <c r="AI45" s="35">
        <f t="shared" ref="AI45:AI46" si="11">AI44-AH45</f>
        <v>60</v>
      </c>
      <c r="AJ45" s="188"/>
      <c r="AK45" s="188"/>
      <c r="AL45" s="188"/>
      <c r="AM45" s="188"/>
      <c r="AN45" s="212"/>
      <c r="AO45" s="212"/>
      <c r="AP45" s="212"/>
      <c r="AQ45" s="212"/>
    </row>
    <row r="46" spans="1:43" ht="183.75" customHeight="1" x14ac:dyDescent="0.35">
      <c r="A46" s="506"/>
      <c r="B46" s="194"/>
      <c r="C46" s="191"/>
      <c r="D46" s="194"/>
      <c r="E46" s="194"/>
      <c r="F46" s="194"/>
      <c r="G46" s="194"/>
      <c r="H46" s="200"/>
      <c r="I46" s="203"/>
      <c r="J46" s="203"/>
      <c r="K46" s="188"/>
      <c r="L46" s="188"/>
      <c r="M46" s="188"/>
      <c r="N46" s="188"/>
      <c r="O46" s="206"/>
      <c r="P46" s="188"/>
      <c r="Q46" s="206"/>
      <c r="R46" s="188"/>
      <c r="S46" s="34" t="s">
        <v>190</v>
      </c>
      <c r="T46" s="35" t="str">
        <f t="shared" si="0"/>
        <v>Probabilidad</v>
      </c>
      <c r="U46" s="36" t="s">
        <v>83</v>
      </c>
      <c r="V46" s="36" t="s">
        <v>84</v>
      </c>
      <c r="W46" s="36" t="s">
        <v>85</v>
      </c>
      <c r="X46" s="36" t="s">
        <v>86</v>
      </c>
      <c r="Y46" s="36" t="s">
        <v>87</v>
      </c>
      <c r="Z46" s="209"/>
      <c r="AA46" s="35">
        <v>25</v>
      </c>
      <c r="AB46" s="35">
        <v>15</v>
      </c>
      <c r="AC46" s="35">
        <v>1.7280000000000002</v>
      </c>
      <c r="AD46" s="35">
        <v>2.5920000000000001</v>
      </c>
      <c r="AE46" s="209"/>
      <c r="AF46" s="35">
        <f t="shared" si="1"/>
        <v>0</v>
      </c>
      <c r="AG46" s="35">
        <f t="shared" ref="AG46" si="12">IF(T46="Probabilidad",0,IF(V46="Automatizado",25,IF(V46="Manual",15,0)))</f>
        <v>0</v>
      </c>
      <c r="AH46" s="35">
        <f>($AI$21*((AF46+AG46))/100)</f>
        <v>0</v>
      </c>
      <c r="AI46" s="35">
        <f t="shared" si="11"/>
        <v>60</v>
      </c>
      <c r="AJ46" s="188"/>
      <c r="AK46" s="188"/>
      <c r="AL46" s="188"/>
      <c r="AM46" s="188"/>
      <c r="AN46" s="212"/>
      <c r="AO46" s="212"/>
      <c r="AP46" s="212"/>
      <c r="AQ46" s="212"/>
    </row>
    <row r="47" spans="1:43" ht="132" customHeight="1" x14ac:dyDescent="0.35">
      <c r="A47" s="506"/>
      <c r="B47" s="195"/>
      <c r="C47" s="192"/>
      <c r="D47" s="195"/>
      <c r="E47" s="195"/>
      <c r="F47" s="195"/>
      <c r="G47" s="195"/>
      <c r="H47" s="201"/>
      <c r="I47" s="204"/>
      <c r="J47" s="204"/>
      <c r="K47" s="189"/>
      <c r="L47" s="189"/>
      <c r="M47" s="189"/>
      <c r="N47" s="189"/>
      <c r="O47" s="207"/>
      <c r="P47" s="189"/>
      <c r="Q47" s="207"/>
      <c r="R47" s="189"/>
      <c r="S47" s="34" t="s">
        <v>191</v>
      </c>
      <c r="T47" s="35" t="str">
        <f t="shared" si="0"/>
        <v>Probabilidad</v>
      </c>
      <c r="U47" s="36" t="s">
        <v>83</v>
      </c>
      <c r="V47" s="36" t="s">
        <v>84</v>
      </c>
      <c r="W47" s="36" t="s">
        <v>85</v>
      </c>
      <c r="X47" s="36" t="s">
        <v>86</v>
      </c>
      <c r="Y47" s="36" t="s">
        <v>87</v>
      </c>
      <c r="Z47" s="210"/>
      <c r="AA47" s="35">
        <v>25</v>
      </c>
      <c r="AB47" s="35">
        <v>15</v>
      </c>
      <c r="AC47" s="35">
        <v>1.0368000000000002</v>
      </c>
      <c r="AD47" s="35">
        <v>1.5551999999999999</v>
      </c>
      <c r="AE47" s="210"/>
      <c r="AF47" s="35">
        <f t="shared" si="1"/>
        <v>0</v>
      </c>
      <c r="AG47" s="35">
        <f t="shared" si="2"/>
        <v>0</v>
      </c>
      <c r="AH47" s="35">
        <f>($AI$22*((AF47+AG47))/100)</f>
        <v>0</v>
      </c>
      <c r="AI47" s="35">
        <f>AI46-AH47</f>
        <v>60</v>
      </c>
      <c r="AJ47" s="189"/>
      <c r="AK47" s="189"/>
      <c r="AL47" s="189"/>
      <c r="AM47" s="189"/>
      <c r="AN47" s="213"/>
      <c r="AO47" s="213"/>
      <c r="AP47" s="213"/>
      <c r="AQ47" s="213"/>
    </row>
    <row r="48" spans="1:43" ht="185.25" customHeight="1" x14ac:dyDescent="0.35">
      <c r="A48" s="506">
        <v>13</v>
      </c>
      <c r="B48" s="193" t="s">
        <v>158</v>
      </c>
      <c r="C48" s="190" t="s">
        <v>159</v>
      </c>
      <c r="D48" s="193" t="s">
        <v>192</v>
      </c>
      <c r="E48" s="193" t="s">
        <v>129</v>
      </c>
      <c r="F48" s="228" t="s">
        <v>193</v>
      </c>
      <c r="G48" s="228" t="s">
        <v>194</v>
      </c>
      <c r="H48" s="199" t="str">
        <f t="shared" ref="H48" si="13">CONCATENATE(E48," ",F48," ",G48)</f>
        <v xml:space="preserve">Posibilidad de pérdida reputacional ante las partes interesadas por el incumplimiento en los requisitos establecidos por la Normas ISO certificadas, de acuerdo al ítem Revisión por Dirección para la vigencia, debido a no entregar los insumos a tiempo por parte de los procesos y Direcciones territoriales, no contar con los recursos necesarios, incumplimiento de los compromisos que se generan en la Revisión por Dirección o inasistencia de los responsables de proceso y Directores territoriales. </v>
      </c>
      <c r="I48" s="202" t="s">
        <v>74</v>
      </c>
      <c r="J48" s="202" t="s">
        <v>75</v>
      </c>
      <c r="K48" s="187" t="s">
        <v>76</v>
      </c>
      <c r="L48" s="187" t="s">
        <v>77</v>
      </c>
      <c r="M48" s="187">
        <v>1</v>
      </c>
      <c r="N48" s="187" t="s">
        <v>146</v>
      </c>
      <c r="O48" s="205">
        <f t="shared" ref="O48" si="14">IF(N48="Muy alta",100,IF(N48="Alta",80,IF(N48="Media",60,IF(N48="Baja",40,IF(N48="Muy baja",20,0)))))</f>
        <v>20</v>
      </c>
      <c r="P48" s="187" t="s">
        <v>88</v>
      </c>
      <c r="Q48" s="205">
        <f t="shared" ref="Q48" si="15">IF(P48="Catastrófico",100,IF(P48="Mayor",80,IF(P48="Moderado",60,IF(P48="Menor",40,IF(P48="Leve",20,0)))))</f>
        <v>60</v>
      </c>
      <c r="R48" s="187" t="s">
        <v>88</v>
      </c>
      <c r="S48" s="34" t="s">
        <v>195</v>
      </c>
      <c r="T48" s="35" t="str">
        <f t="shared" si="0"/>
        <v>Probabilidad</v>
      </c>
      <c r="U48" s="36" t="s">
        <v>83</v>
      </c>
      <c r="V48" s="36" t="s">
        <v>84</v>
      </c>
      <c r="W48" s="36" t="s">
        <v>85</v>
      </c>
      <c r="X48" s="36" t="s">
        <v>86</v>
      </c>
      <c r="Y48" s="36" t="s">
        <v>87</v>
      </c>
      <c r="Z48" s="208">
        <v>1.8144</v>
      </c>
      <c r="AA48" s="35">
        <v>25</v>
      </c>
      <c r="AB48" s="35">
        <v>15</v>
      </c>
      <c r="AC48" s="35">
        <v>8</v>
      </c>
      <c r="AD48" s="35">
        <v>12</v>
      </c>
      <c r="AE48" s="208">
        <v>60</v>
      </c>
      <c r="AF48" s="35">
        <f t="shared" si="1"/>
        <v>0</v>
      </c>
      <c r="AG48" s="35">
        <f t="shared" si="2"/>
        <v>0</v>
      </c>
      <c r="AH48" s="35">
        <f>($Q$24*((AF48+AG48))/100)</f>
        <v>0</v>
      </c>
      <c r="AI48" s="35">
        <f t="shared" ref="AI48" si="16">Q48-AH48</f>
        <v>60</v>
      </c>
      <c r="AJ48" s="187" t="s">
        <v>88</v>
      </c>
      <c r="AK48" s="187" t="s">
        <v>89</v>
      </c>
      <c r="AL48" s="187" t="s">
        <v>196</v>
      </c>
      <c r="AM48" s="187" t="s">
        <v>91</v>
      </c>
      <c r="AN48" s="211"/>
      <c r="AO48" s="211"/>
      <c r="AP48" s="211"/>
      <c r="AQ48" s="211"/>
    </row>
    <row r="49" spans="1:43" ht="198.75" customHeight="1" x14ac:dyDescent="0.35">
      <c r="A49" s="506"/>
      <c r="B49" s="194"/>
      <c r="C49" s="191"/>
      <c r="D49" s="194"/>
      <c r="E49" s="194"/>
      <c r="F49" s="229"/>
      <c r="G49" s="229"/>
      <c r="H49" s="200"/>
      <c r="I49" s="203"/>
      <c r="J49" s="203"/>
      <c r="K49" s="188"/>
      <c r="L49" s="188"/>
      <c r="M49" s="188"/>
      <c r="N49" s="188"/>
      <c r="O49" s="206"/>
      <c r="P49" s="188"/>
      <c r="Q49" s="206"/>
      <c r="R49" s="188"/>
      <c r="S49" s="34" t="s">
        <v>197</v>
      </c>
      <c r="T49" s="35" t="str">
        <f t="shared" si="0"/>
        <v>Probabilidad</v>
      </c>
      <c r="U49" s="36" t="s">
        <v>83</v>
      </c>
      <c r="V49" s="36" t="s">
        <v>84</v>
      </c>
      <c r="W49" s="36" t="s">
        <v>85</v>
      </c>
      <c r="X49" s="36" t="s">
        <v>86</v>
      </c>
      <c r="Y49" s="36" t="s">
        <v>87</v>
      </c>
      <c r="Z49" s="209"/>
      <c r="AA49" s="35">
        <v>25</v>
      </c>
      <c r="AB49" s="35">
        <v>15</v>
      </c>
      <c r="AC49" s="35">
        <v>4.8</v>
      </c>
      <c r="AD49" s="35">
        <v>7.2</v>
      </c>
      <c r="AE49" s="209"/>
      <c r="AF49" s="35">
        <f t="shared" si="1"/>
        <v>0</v>
      </c>
      <c r="AG49" s="35">
        <f t="shared" si="2"/>
        <v>0</v>
      </c>
      <c r="AH49" s="35">
        <f>($AI$24*((AF49+AG49))/100)</f>
        <v>0</v>
      </c>
      <c r="AI49" s="35">
        <f t="shared" ref="AI49:AI51" si="17">AI48-AH49</f>
        <v>60</v>
      </c>
      <c r="AJ49" s="188"/>
      <c r="AK49" s="188"/>
      <c r="AL49" s="188"/>
      <c r="AM49" s="188"/>
      <c r="AN49" s="212"/>
      <c r="AO49" s="212"/>
      <c r="AP49" s="212"/>
      <c r="AQ49" s="212"/>
    </row>
    <row r="50" spans="1:43" ht="180" customHeight="1" x14ac:dyDescent="0.35">
      <c r="A50" s="506"/>
      <c r="B50" s="194"/>
      <c r="C50" s="191"/>
      <c r="D50" s="194"/>
      <c r="E50" s="194"/>
      <c r="F50" s="229"/>
      <c r="G50" s="229"/>
      <c r="H50" s="200"/>
      <c r="I50" s="203"/>
      <c r="J50" s="203"/>
      <c r="K50" s="188"/>
      <c r="L50" s="188"/>
      <c r="M50" s="188"/>
      <c r="N50" s="188"/>
      <c r="O50" s="206"/>
      <c r="P50" s="188"/>
      <c r="Q50" s="206"/>
      <c r="R50" s="188"/>
      <c r="S50" s="34" t="s">
        <v>198</v>
      </c>
      <c r="T50" s="35" t="str">
        <f t="shared" si="0"/>
        <v>Probabilidad</v>
      </c>
      <c r="U50" s="36" t="s">
        <v>100</v>
      </c>
      <c r="V50" s="36" t="s">
        <v>84</v>
      </c>
      <c r="W50" s="36" t="s">
        <v>85</v>
      </c>
      <c r="X50" s="36" t="s">
        <v>86</v>
      </c>
      <c r="Y50" s="36" t="s">
        <v>87</v>
      </c>
      <c r="Z50" s="209"/>
      <c r="AA50" s="35">
        <v>15</v>
      </c>
      <c r="AB50" s="35">
        <v>15</v>
      </c>
      <c r="AC50" s="35">
        <v>2.16</v>
      </c>
      <c r="AD50" s="35">
        <v>5.04</v>
      </c>
      <c r="AE50" s="209"/>
      <c r="AF50" s="35">
        <f t="shared" si="1"/>
        <v>0</v>
      </c>
      <c r="AG50" s="35">
        <f t="shared" si="2"/>
        <v>0</v>
      </c>
      <c r="AH50" s="35">
        <f>($AI$25*((AF50+AG50))/100)</f>
        <v>0</v>
      </c>
      <c r="AI50" s="35">
        <f t="shared" si="17"/>
        <v>60</v>
      </c>
      <c r="AJ50" s="188"/>
      <c r="AK50" s="188"/>
      <c r="AL50" s="188"/>
      <c r="AM50" s="188"/>
      <c r="AN50" s="212"/>
      <c r="AO50" s="212"/>
      <c r="AP50" s="212"/>
      <c r="AQ50" s="212"/>
    </row>
    <row r="51" spans="1:43" ht="144" customHeight="1" x14ac:dyDescent="0.35">
      <c r="A51" s="506"/>
      <c r="B51" s="194"/>
      <c r="C51" s="191"/>
      <c r="D51" s="194"/>
      <c r="E51" s="194"/>
      <c r="F51" s="229"/>
      <c r="G51" s="229"/>
      <c r="H51" s="200"/>
      <c r="I51" s="203"/>
      <c r="J51" s="203"/>
      <c r="K51" s="188"/>
      <c r="L51" s="188"/>
      <c r="M51" s="188"/>
      <c r="N51" s="188"/>
      <c r="O51" s="206"/>
      <c r="P51" s="188"/>
      <c r="Q51" s="206"/>
      <c r="R51" s="188"/>
      <c r="S51" s="34" t="s">
        <v>199</v>
      </c>
      <c r="T51" s="35" t="str">
        <f t="shared" si="0"/>
        <v>Probabilidad</v>
      </c>
      <c r="U51" s="36" t="s">
        <v>83</v>
      </c>
      <c r="V51" s="36" t="s">
        <v>84</v>
      </c>
      <c r="W51" s="36" t="s">
        <v>85</v>
      </c>
      <c r="X51" s="36" t="s">
        <v>86</v>
      </c>
      <c r="Y51" s="36" t="s">
        <v>87</v>
      </c>
      <c r="Z51" s="209"/>
      <c r="AA51" s="35">
        <v>25</v>
      </c>
      <c r="AB51" s="35">
        <v>15</v>
      </c>
      <c r="AC51" s="35">
        <v>2.016</v>
      </c>
      <c r="AD51" s="35">
        <v>3.024</v>
      </c>
      <c r="AE51" s="209"/>
      <c r="AF51" s="35">
        <f t="shared" si="1"/>
        <v>0</v>
      </c>
      <c r="AG51" s="35">
        <f t="shared" si="2"/>
        <v>0</v>
      </c>
      <c r="AH51" s="35">
        <f>($AI$26*((AF51+AG51))/100)</f>
        <v>0</v>
      </c>
      <c r="AI51" s="35">
        <f t="shared" si="17"/>
        <v>60</v>
      </c>
      <c r="AJ51" s="188"/>
      <c r="AK51" s="188"/>
      <c r="AL51" s="188"/>
      <c r="AM51" s="188"/>
      <c r="AN51" s="212"/>
      <c r="AO51" s="212"/>
      <c r="AP51" s="212"/>
      <c r="AQ51" s="212"/>
    </row>
    <row r="52" spans="1:43" ht="159" customHeight="1" x14ac:dyDescent="0.35">
      <c r="A52" s="506"/>
      <c r="B52" s="195"/>
      <c r="C52" s="192"/>
      <c r="D52" s="195"/>
      <c r="E52" s="195"/>
      <c r="F52" s="230"/>
      <c r="G52" s="230"/>
      <c r="H52" s="201"/>
      <c r="I52" s="204"/>
      <c r="J52" s="204"/>
      <c r="K52" s="189"/>
      <c r="L52" s="189"/>
      <c r="M52" s="189"/>
      <c r="N52" s="189"/>
      <c r="O52" s="207"/>
      <c r="P52" s="189"/>
      <c r="Q52" s="207"/>
      <c r="R52" s="189"/>
      <c r="S52" s="34" t="s">
        <v>200</v>
      </c>
      <c r="T52" s="35" t="str">
        <f t="shared" si="0"/>
        <v>Probabilidad</v>
      </c>
      <c r="U52" s="36" t="s">
        <v>83</v>
      </c>
      <c r="V52" s="36" t="s">
        <v>84</v>
      </c>
      <c r="W52" s="36" t="s">
        <v>85</v>
      </c>
      <c r="X52" s="36" t="s">
        <v>86</v>
      </c>
      <c r="Y52" s="36" t="s">
        <v>87</v>
      </c>
      <c r="Z52" s="210"/>
      <c r="AA52" s="35">
        <v>25</v>
      </c>
      <c r="AB52" s="35">
        <v>15</v>
      </c>
      <c r="AC52" s="35">
        <v>1.2096</v>
      </c>
      <c r="AD52" s="35">
        <v>1.8144</v>
      </c>
      <c r="AE52" s="210"/>
      <c r="AF52" s="35">
        <f t="shared" si="1"/>
        <v>0</v>
      </c>
      <c r="AG52" s="35">
        <f t="shared" si="2"/>
        <v>0</v>
      </c>
      <c r="AH52" s="35">
        <f>($AI$27*((AF52+AG52))/100)</f>
        <v>0</v>
      </c>
      <c r="AI52" s="35">
        <f>AI51-AH52</f>
        <v>60</v>
      </c>
      <c r="AJ52" s="189"/>
      <c r="AK52" s="189"/>
      <c r="AL52" s="189"/>
      <c r="AM52" s="189"/>
      <c r="AN52" s="213"/>
      <c r="AO52" s="213"/>
      <c r="AP52" s="213"/>
      <c r="AQ52" s="213"/>
    </row>
    <row r="53" spans="1:43" ht="155.25" customHeight="1" x14ac:dyDescent="0.35">
      <c r="A53" s="506">
        <v>14</v>
      </c>
      <c r="B53" s="193" t="s">
        <v>158</v>
      </c>
      <c r="C53" s="190" t="s">
        <v>159</v>
      </c>
      <c r="D53" s="193" t="s">
        <v>201</v>
      </c>
      <c r="E53" s="193" t="s">
        <v>129</v>
      </c>
      <c r="F53" s="193" t="s">
        <v>202</v>
      </c>
      <c r="G53" s="193" t="s">
        <v>203</v>
      </c>
      <c r="H53" s="199" t="str">
        <f t="shared" ref="H53" si="18">CONCATENATE(E53," ",F53," ",G53)</f>
        <v>Posibilidad de pérdida reputacional ante las partes interesadas por la deficiencia en la comunicación y seguimiento de los lineamientos institucionales, debido a la falta definición de canales de comunicación entre los niveles directivo y operativo, socialización y sensibilización a los diferentes procesos  y Direcciones Territoriales de los lineamientos establecidos.</v>
      </c>
      <c r="I53" s="202" t="s">
        <v>74</v>
      </c>
      <c r="J53" s="202" t="s">
        <v>75</v>
      </c>
      <c r="K53" s="187" t="s">
        <v>76</v>
      </c>
      <c r="L53" s="187" t="s">
        <v>77</v>
      </c>
      <c r="M53" s="187">
        <v>48</v>
      </c>
      <c r="N53" s="187" t="s">
        <v>124</v>
      </c>
      <c r="O53" s="205">
        <f t="shared" ref="O53" si="19">IF(N53="Muy alta",100,IF(N53="Alta",80,IF(N53="Media",60,IF(N53="Baja",40,IF(N53="Muy baja",20,0)))))</f>
        <v>40</v>
      </c>
      <c r="P53" s="187" t="s">
        <v>88</v>
      </c>
      <c r="Q53" s="205">
        <f t="shared" ref="Q53" si="20">IF(P53="Catastrófico",100,IF(P53="Mayor",80,IF(P53="Moderado",60,IF(P53="Menor",40,IF(P53="Leve",20,0)))))</f>
        <v>60</v>
      </c>
      <c r="R53" s="187" t="s">
        <v>88</v>
      </c>
      <c r="S53" s="34" t="s">
        <v>204</v>
      </c>
      <c r="T53" s="35" t="str">
        <f t="shared" si="0"/>
        <v>Probabilidad</v>
      </c>
      <c r="U53" s="36" t="s">
        <v>83</v>
      </c>
      <c r="V53" s="36" t="s">
        <v>84</v>
      </c>
      <c r="W53" s="36" t="s">
        <v>85</v>
      </c>
      <c r="X53" s="36" t="s">
        <v>86</v>
      </c>
      <c r="Y53" s="36" t="s">
        <v>87</v>
      </c>
      <c r="Z53" s="208">
        <v>8.64</v>
      </c>
      <c r="AA53" s="35">
        <v>25</v>
      </c>
      <c r="AB53" s="35">
        <v>15</v>
      </c>
      <c r="AC53" s="35">
        <v>16</v>
      </c>
      <c r="AD53" s="35">
        <v>24</v>
      </c>
      <c r="AE53" s="208">
        <v>60</v>
      </c>
      <c r="AF53" s="35">
        <f t="shared" si="1"/>
        <v>0</v>
      </c>
      <c r="AG53" s="35">
        <f t="shared" si="2"/>
        <v>0</v>
      </c>
      <c r="AH53" s="35">
        <f>($Q$29*((AF53+AG53))/100)</f>
        <v>0</v>
      </c>
      <c r="AI53" s="35">
        <f t="shared" ref="AI53" si="21">Q53-AH53</f>
        <v>60</v>
      </c>
      <c r="AJ53" s="187" t="s">
        <v>88</v>
      </c>
      <c r="AK53" s="187" t="s">
        <v>89</v>
      </c>
      <c r="AL53" s="187" t="s">
        <v>205</v>
      </c>
      <c r="AM53" s="187" t="s">
        <v>91</v>
      </c>
      <c r="AN53" s="211"/>
      <c r="AO53" s="211"/>
      <c r="AP53" s="211"/>
      <c r="AQ53" s="211"/>
    </row>
    <row r="54" spans="1:43" ht="167.25" customHeight="1" x14ac:dyDescent="0.35">
      <c r="A54" s="506"/>
      <c r="B54" s="194"/>
      <c r="C54" s="191"/>
      <c r="D54" s="194"/>
      <c r="E54" s="194"/>
      <c r="F54" s="194"/>
      <c r="G54" s="194"/>
      <c r="H54" s="200"/>
      <c r="I54" s="203"/>
      <c r="J54" s="203"/>
      <c r="K54" s="188"/>
      <c r="L54" s="188"/>
      <c r="M54" s="188"/>
      <c r="N54" s="188"/>
      <c r="O54" s="206"/>
      <c r="P54" s="188"/>
      <c r="Q54" s="206"/>
      <c r="R54" s="188"/>
      <c r="S54" s="34" t="s">
        <v>206</v>
      </c>
      <c r="T54" s="35" t="str">
        <f t="shared" si="0"/>
        <v>Probabilidad</v>
      </c>
      <c r="U54" s="36" t="s">
        <v>83</v>
      </c>
      <c r="V54" s="36" t="s">
        <v>84</v>
      </c>
      <c r="W54" s="36" t="s">
        <v>85</v>
      </c>
      <c r="X54" s="36" t="s">
        <v>86</v>
      </c>
      <c r="Y54" s="36" t="s">
        <v>87</v>
      </c>
      <c r="Z54" s="209"/>
      <c r="AA54" s="35">
        <v>25</v>
      </c>
      <c r="AB54" s="35">
        <v>15</v>
      </c>
      <c r="AC54" s="35">
        <v>9.6</v>
      </c>
      <c r="AD54" s="35">
        <v>14.4</v>
      </c>
      <c r="AE54" s="209"/>
      <c r="AF54" s="35">
        <f t="shared" si="1"/>
        <v>0</v>
      </c>
      <c r="AG54" s="35">
        <f t="shared" si="2"/>
        <v>0</v>
      </c>
      <c r="AH54" s="35">
        <f>($AI$29*((AF54+AG54))/100)</f>
        <v>0</v>
      </c>
      <c r="AI54" s="35">
        <f t="shared" ref="AI54:AI55" si="22">AI53-AH54</f>
        <v>60</v>
      </c>
      <c r="AJ54" s="188"/>
      <c r="AK54" s="188"/>
      <c r="AL54" s="188"/>
      <c r="AM54" s="188"/>
      <c r="AN54" s="212"/>
      <c r="AO54" s="212"/>
      <c r="AP54" s="212"/>
      <c r="AQ54" s="212"/>
    </row>
    <row r="55" spans="1:43" ht="177" customHeight="1" x14ac:dyDescent="0.35">
      <c r="A55" s="506"/>
      <c r="B55" s="195"/>
      <c r="C55" s="192"/>
      <c r="D55" s="195"/>
      <c r="E55" s="195"/>
      <c r="F55" s="195"/>
      <c r="G55" s="195"/>
      <c r="H55" s="201"/>
      <c r="I55" s="204"/>
      <c r="J55" s="204"/>
      <c r="K55" s="189"/>
      <c r="L55" s="189"/>
      <c r="M55" s="189"/>
      <c r="N55" s="189"/>
      <c r="O55" s="207"/>
      <c r="P55" s="189"/>
      <c r="Q55" s="207"/>
      <c r="R55" s="189"/>
      <c r="S55" s="34" t="s">
        <v>207</v>
      </c>
      <c r="T55" s="35" t="str">
        <f t="shared" si="0"/>
        <v>Probabilidad</v>
      </c>
      <c r="U55" s="36" t="s">
        <v>83</v>
      </c>
      <c r="V55" s="36" t="s">
        <v>84</v>
      </c>
      <c r="W55" s="36" t="s">
        <v>85</v>
      </c>
      <c r="X55" s="36" t="s">
        <v>86</v>
      </c>
      <c r="Y55" s="36" t="s">
        <v>87</v>
      </c>
      <c r="Z55" s="210"/>
      <c r="AA55" s="35">
        <v>25</v>
      </c>
      <c r="AB55" s="35">
        <v>15</v>
      </c>
      <c r="AC55" s="35">
        <v>5.76</v>
      </c>
      <c r="AD55" s="35">
        <v>8.64</v>
      </c>
      <c r="AE55" s="210"/>
      <c r="AF55" s="35">
        <f t="shared" si="1"/>
        <v>0</v>
      </c>
      <c r="AG55" s="35">
        <f t="shared" si="2"/>
        <v>0</v>
      </c>
      <c r="AH55" s="35">
        <f>($AI$30*((AF55+AG55))/100)</f>
        <v>0</v>
      </c>
      <c r="AI55" s="35">
        <f t="shared" si="22"/>
        <v>60</v>
      </c>
      <c r="AJ55" s="189"/>
      <c r="AK55" s="189"/>
      <c r="AL55" s="189"/>
      <c r="AM55" s="189"/>
      <c r="AN55" s="213"/>
      <c r="AO55" s="213"/>
      <c r="AP55" s="213"/>
      <c r="AQ55" s="213"/>
    </row>
    <row r="56" spans="1:43" ht="203.25" customHeight="1" x14ac:dyDescent="0.35">
      <c r="A56" s="483">
        <v>15</v>
      </c>
      <c r="B56" s="193" t="s">
        <v>158</v>
      </c>
      <c r="C56" s="190" t="s">
        <v>159</v>
      </c>
      <c r="D56" s="193" t="s">
        <v>208</v>
      </c>
      <c r="E56" s="193" t="s">
        <v>70</v>
      </c>
      <c r="F56" s="228" t="s">
        <v>209</v>
      </c>
      <c r="G56" s="228" t="s">
        <v>210</v>
      </c>
      <c r="H56" s="199" t="str">
        <f t="shared" ref="H56" si="23">CONCATENATE(E56," ",F56," ",G56)</f>
        <v>Posibilidad de pérdida económica y reputacional por Hurto que generé muerte o lesiones graves al servidor público de la Unidad, debido a falta de capacitación al personal sobre protocolos de  autocuidado y seguridad durante el ejercicio de sus funciones, desconocimiento del nivel de riesgo y contexto del  lugar donde se están ejerciendo las funciones o exceso de confianza por parte de los servidores públicos o funcionarios.</v>
      </c>
      <c r="I56" s="202" t="s">
        <v>211</v>
      </c>
      <c r="J56" s="202" t="s">
        <v>75</v>
      </c>
      <c r="K56" s="187" t="s">
        <v>212</v>
      </c>
      <c r="L56" s="187" t="s">
        <v>77</v>
      </c>
      <c r="M56" s="187" t="s">
        <v>213</v>
      </c>
      <c r="N56" s="187" t="s">
        <v>214</v>
      </c>
      <c r="O56" s="205">
        <f t="shared" ref="O56" si="24">IF(N56="Muy alta",100,IF(N56="Alta",80,IF(N56="Media",60,IF(N56="Baja",40,IF(N56="Muy baja",20,0)))))</f>
        <v>100</v>
      </c>
      <c r="P56" s="187" t="s">
        <v>88</v>
      </c>
      <c r="Q56" s="205">
        <f t="shared" ref="Q56" si="25">IF(P56="Catastrófico",100,IF(P56="Mayor",80,IF(P56="Moderado",60,IF(P56="Menor",40,IF(P56="Leve",20,0)))))</f>
        <v>60</v>
      </c>
      <c r="R56" s="187" t="s">
        <v>88</v>
      </c>
      <c r="S56" s="34" t="s">
        <v>215</v>
      </c>
      <c r="T56" s="35" t="str">
        <f t="shared" si="0"/>
        <v>Probabilidad</v>
      </c>
      <c r="U56" s="36" t="s">
        <v>100</v>
      </c>
      <c r="V56" s="36" t="s">
        <v>84</v>
      </c>
      <c r="W56" s="36" t="s">
        <v>85</v>
      </c>
      <c r="X56" s="36" t="s">
        <v>86</v>
      </c>
      <c r="Y56" s="36" t="s">
        <v>87</v>
      </c>
      <c r="Z56" s="208">
        <v>29.4</v>
      </c>
      <c r="AA56" s="35">
        <v>15</v>
      </c>
      <c r="AB56" s="35">
        <v>15</v>
      </c>
      <c r="AC56" s="35">
        <v>30</v>
      </c>
      <c r="AD56" s="35">
        <v>70</v>
      </c>
      <c r="AE56" s="208">
        <v>60</v>
      </c>
      <c r="AF56" s="35">
        <f t="shared" si="1"/>
        <v>0</v>
      </c>
      <c r="AG56" s="35">
        <f t="shared" si="2"/>
        <v>0</v>
      </c>
      <c r="AH56" s="35">
        <f>($Q$32*((AF56+AG56))/100)</f>
        <v>0</v>
      </c>
      <c r="AI56" s="35">
        <f t="shared" ref="AI56" si="26">Q56-AH56</f>
        <v>60</v>
      </c>
      <c r="AJ56" s="187" t="s">
        <v>88</v>
      </c>
      <c r="AK56" s="187" t="s">
        <v>89</v>
      </c>
      <c r="AL56" s="187" t="s">
        <v>216</v>
      </c>
      <c r="AM56" s="187" t="s">
        <v>91</v>
      </c>
      <c r="AN56" s="211"/>
      <c r="AO56" s="211"/>
      <c r="AP56" s="211"/>
      <c r="AQ56" s="211"/>
    </row>
    <row r="57" spans="1:43" ht="204" customHeight="1" x14ac:dyDescent="0.35">
      <c r="A57" s="484"/>
      <c r="B57" s="194"/>
      <c r="C57" s="191"/>
      <c r="D57" s="194"/>
      <c r="E57" s="194"/>
      <c r="F57" s="229"/>
      <c r="G57" s="229"/>
      <c r="H57" s="200"/>
      <c r="I57" s="203"/>
      <c r="J57" s="203"/>
      <c r="K57" s="188"/>
      <c r="L57" s="188"/>
      <c r="M57" s="188"/>
      <c r="N57" s="188"/>
      <c r="O57" s="206"/>
      <c r="P57" s="188"/>
      <c r="Q57" s="206"/>
      <c r="R57" s="188"/>
      <c r="S57" s="34" t="s">
        <v>217</v>
      </c>
      <c r="T57" s="35" t="str">
        <f t="shared" si="0"/>
        <v>Probabilidad</v>
      </c>
      <c r="U57" s="36" t="s">
        <v>83</v>
      </c>
      <c r="V57" s="36" t="s">
        <v>84</v>
      </c>
      <c r="W57" s="36" t="s">
        <v>85</v>
      </c>
      <c r="X57" s="36" t="s">
        <v>86</v>
      </c>
      <c r="Y57" s="36" t="s">
        <v>87</v>
      </c>
      <c r="Z57" s="209"/>
      <c r="AA57" s="35">
        <v>25</v>
      </c>
      <c r="AB57" s="35">
        <v>15</v>
      </c>
      <c r="AC57" s="35">
        <v>28</v>
      </c>
      <c r="AD57" s="35">
        <v>42</v>
      </c>
      <c r="AE57" s="209"/>
      <c r="AF57" s="35">
        <f t="shared" si="1"/>
        <v>0</v>
      </c>
      <c r="AG57" s="35">
        <f t="shared" si="2"/>
        <v>0</v>
      </c>
      <c r="AH57" s="35">
        <f>($AI$32*((AF57+AG57))/100)</f>
        <v>0</v>
      </c>
      <c r="AI57" s="35">
        <f t="shared" ref="AI57:AI58" si="27">AI56-AH57</f>
        <v>60</v>
      </c>
      <c r="AJ57" s="188"/>
      <c r="AK57" s="188"/>
      <c r="AL57" s="188"/>
      <c r="AM57" s="188"/>
      <c r="AN57" s="212"/>
      <c r="AO57" s="212"/>
      <c r="AP57" s="212"/>
      <c r="AQ57" s="212"/>
    </row>
    <row r="58" spans="1:43" ht="189.75" customHeight="1" x14ac:dyDescent="0.35">
      <c r="A58" s="485"/>
      <c r="B58" s="195"/>
      <c r="C58" s="192"/>
      <c r="D58" s="195"/>
      <c r="E58" s="195"/>
      <c r="F58" s="230"/>
      <c r="G58" s="230"/>
      <c r="H58" s="201"/>
      <c r="I58" s="204"/>
      <c r="J58" s="204"/>
      <c r="K58" s="189"/>
      <c r="L58" s="189"/>
      <c r="M58" s="189"/>
      <c r="N58" s="189"/>
      <c r="O58" s="207"/>
      <c r="P58" s="189"/>
      <c r="Q58" s="207"/>
      <c r="R58" s="189"/>
      <c r="S58" s="34" t="s">
        <v>215</v>
      </c>
      <c r="T58" s="35" t="str">
        <f t="shared" si="0"/>
        <v>Probabilidad</v>
      </c>
      <c r="U58" s="36" t="s">
        <v>100</v>
      </c>
      <c r="V58" s="36" t="s">
        <v>84</v>
      </c>
      <c r="W58" s="36" t="s">
        <v>85</v>
      </c>
      <c r="X58" s="36" t="s">
        <v>86</v>
      </c>
      <c r="Y58" s="36" t="s">
        <v>87</v>
      </c>
      <c r="Z58" s="210"/>
      <c r="AA58" s="35">
        <v>15</v>
      </c>
      <c r="AB58" s="35">
        <v>15</v>
      </c>
      <c r="AC58" s="35">
        <v>12.6</v>
      </c>
      <c r="AD58" s="35">
        <v>29.4</v>
      </c>
      <c r="AE58" s="210"/>
      <c r="AF58" s="35">
        <f t="shared" si="1"/>
        <v>0</v>
      </c>
      <c r="AG58" s="35">
        <f t="shared" si="2"/>
        <v>0</v>
      </c>
      <c r="AH58" s="35">
        <f>($AI$33*((AF58+AG58))/100)</f>
        <v>0</v>
      </c>
      <c r="AI58" s="35">
        <f t="shared" si="27"/>
        <v>60</v>
      </c>
      <c r="AJ58" s="189"/>
      <c r="AK58" s="189"/>
      <c r="AL58" s="189"/>
      <c r="AM58" s="189"/>
      <c r="AN58" s="213"/>
      <c r="AO58" s="213"/>
      <c r="AP58" s="213"/>
      <c r="AQ58" s="213"/>
    </row>
    <row r="59" spans="1:43" ht="192.75" customHeight="1" x14ac:dyDescent="0.35">
      <c r="A59" s="483">
        <v>16</v>
      </c>
      <c r="B59" s="193" t="s">
        <v>158</v>
      </c>
      <c r="C59" s="190" t="s">
        <v>159</v>
      </c>
      <c r="D59" s="193" t="s">
        <v>208</v>
      </c>
      <c r="E59" s="193" t="s">
        <v>70</v>
      </c>
      <c r="F59" s="228" t="s">
        <v>218</v>
      </c>
      <c r="G59" s="228" t="s">
        <v>219</v>
      </c>
      <c r="H59" s="199" t="str">
        <f t="shared" ref="H59" si="28">CONCATENATE(E59," ",F59," ",G59)</f>
        <v>Posibilidad de pérdida económica y reputacional por amenaza interna o externa a servidor público en desarrollo de sus funciones o actividades, debido a desconocimiento del nivel de riesgo y contexto del  lugar donde se están ejerciendo las funciones y falta de capacitación al personal sobre protocolos de  autocuidado y seguridad durante el ejercicio de sus funciones.</v>
      </c>
      <c r="I59" s="202" t="s">
        <v>211</v>
      </c>
      <c r="J59" s="202" t="s">
        <v>75</v>
      </c>
      <c r="K59" s="187" t="s">
        <v>212</v>
      </c>
      <c r="L59" s="187" t="s">
        <v>77</v>
      </c>
      <c r="M59" s="187" t="s">
        <v>213</v>
      </c>
      <c r="N59" s="187" t="s">
        <v>214</v>
      </c>
      <c r="O59" s="205">
        <f t="shared" ref="O59" si="29">IF(N59="Muy alta",100,IF(N59="Alta",80,IF(N59="Media",60,IF(N59="Baja",40,IF(N59="Muy baja",20,0)))))</f>
        <v>100</v>
      </c>
      <c r="P59" s="187" t="s">
        <v>88</v>
      </c>
      <c r="Q59" s="205">
        <f t="shared" ref="Q59" si="30">IF(P59="Catastrófico",100,IF(P59="Mayor",80,IF(P59="Moderado",60,IF(P59="Menor",40,IF(P59="Leve",20,0)))))</f>
        <v>60</v>
      </c>
      <c r="R59" s="187" t="s">
        <v>88</v>
      </c>
      <c r="S59" s="34" t="s">
        <v>215</v>
      </c>
      <c r="T59" s="35" t="str">
        <f t="shared" si="0"/>
        <v>Probabilidad</v>
      </c>
      <c r="U59" s="36" t="s">
        <v>100</v>
      </c>
      <c r="V59" s="36" t="s">
        <v>84</v>
      </c>
      <c r="W59" s="36" t="s">
        <v>85</v>
      </c>
      <c r="X59" s="36" t="s">
        <v>86</v>
      </c>
      <c r="Y59" s="36" t="s">
        <v>87</v>
      </c>
      <c r="Z59" s="208">
        <v>42</v>
      </c>
      <c r="AA59" s="35">
        <v>15</v>
      </c>
      <c r="AB59" s="35">
        <v>15</v>
      </c>
      <c r="AC59" s="35">
        <v>30</v>
      </c>
      <c r="AD59" s="35">
        <v>70</v>
      </c>
      <c r="AE59" s="208">
        <v>60</v>
      </c>
      <c r="AF59" s="35">
        <f t="shared" si="1"/>
        <v>0</v>
      </c>
      <c r="AG59" s="35">
        <f t="shared" si="2"/>
        <v>0</v>
      </c>
      <c r="AH59" s="35">
        <f>($Q$35*((AF59+AG59))/100)</f>
        <v>0</v>
      </c>
      <c r="AI59" s="35">
        <f t="shared" ref="AI59" si="31">Q59-AH59</f>
        <v>60</v>
      </c>
      <c r="AJ59" s="187" t="s">
        <v>88</v>
      </c>
      <c r="AK59" s="187" t="s">
        <v>89</v>
      </c>
      <c r="AL59" s="187" t="s">
        <v>216</v>
      </c>
      <c r="AM59" s="187" t="s">
        <v>91</v>
      </c>
      <c r="AN59" s="211"/>
      <c r="AO59" s="211"/>
      <c r="AP59" s="211"/>
      <c r="AQ59" s="211"/>
    </row>
    <row r="60" spans="1:43" ht="214.5" customHeight="1" x14ac:dyDescent="0.35">
      <c r="A60" s="484"/>
      <c r="B60" s="194"/>
      <c r="C60" s="191"/>
      <c r="D60" s="194"/>
      <c r="E60" s="194"/>
      <c r="F60" s="229"/>
      <c r="G60" s="229"/>
      <c r="H60" s="200"/>
      <c r="I60" s="203"/>
      <c r="J60" s="203"/>
      <c r="K60" s="188"/>
      <c r="L60" s="188"/>
      <c r="M60" s="188"/>
      <c r="N60" s="188"/>
      <c r="O60" s="206"/>
      <c r="P60" s="188"/>
      <c r="Q60" s="206"/>
      <c r="R60" s="188"/>
      <c r="S60" s="34" t="s">
        <v>217</v>
      </c>
      <c r="T60" s="35" t="str">
        <f t="shared" si="0"/>
        <v>Probabilidad</v>
      </c>
      <c r="U60" s="36" t="s">
        <v>83</v>
      </c>
      <c r="V60" s="36" t="s">
        <v>84</v>
      </c>
      <c r="W60" s="36" t="s">
        <v>85</v>
      </c>
      <c r="X60" s="36" t="s">
        <v>86</v>
      </c>
      <c r="Y60" s="36" t="s">
        <v>87</v>
      </c>
      <c r="Z60" s="209"/>
      <c r="AA60" s="35">
        <v>25</v>
      </c>
      <c r="AB60" s="35">
        <v>15</v>
      </c>
      <c r="AC60" s="35">
        <v>28</v>
      </c>
      <c r="AD60" s="35">
        <v>42</v>
      </c>
      <c r="AE60" s="209"/>
      <c r="AF60" s="35">
        <f t="shared" si="1"/>
        <v>0</v>
      </c>
      <c r="AG60" s="35">
        <f t="shared" si="2"/>
        <v>0</v>
      </c>
      <c r="AH60" s="35">
        <f>($AI$35*((AF60+AG60))/100)</f>
        <v>0</v>
      </c>
      <c r="AI60" s="35">
        <f t="shared" ref="AI60:AI61" si="32">AI59-AH60</f>
        <v>60</v>
      </c>
      <c r="AJ60" s="188"/>
      <c r="AK60" s="188"/>
      <c r="AL60" s="188"/>
      <c r="AM60" s="188"/>
      <c r="AN60" s="212"/>
      <c r="AO60" s="212"/>
      <c r="AP60" s="212"/>
      <c r="AQ60" s="212"/>
    </row>
    <row r="61" spans="1:43" ht="20.25" customHeight="1" x14ac:dyDescent="0.35">
      <c r="A61" s="485"/>
      <c r="B61" s="195"/>
      <c r="C61" s="192"/>
      <c r="D61" s="195"/>
      <c r="E61" s="195"/>
      <c r="F61" s="230"/>
      <c r="G61" s="230"/>
      <c r="H61" s="201"/>
      <c r="I61" s="204"/>
      <c r="J61" s="204"/>
      <c r="K61" s="189"/>
      <c r="L61" s="189"/>
      <c r="M61" s="189"/>
      <c r="N61" s="189"/>
      <c r="O61" s="207"/>
      <c r="P61" s="189"/>
      <c r="Q61" s="207"/>
      <c r="R61" s="189"/>
      <c r="S61" s="34"/>
      <c r="T61" s="35" t="str">
        <f t="shared" si="0"/>
        <v xml:space="preserve"> </v>
      </c>
      <c r="U61" s="36"/>
      <c r="V61" s="36"/>
      <c r="W61" s="36"/>
      <c r="X61" s="36"/>
      <c r="Y61" s="36"/>
      <c r="Z61" s="210"/>
      <c r="AA61" s="35">
        <v>0</v>
      </c>
      <c r="AB61" s="35">
        <v>0</v>
      </c>
      <c r="AC61" s="35">
        <v>0</v>
      </c>
      <c r="AD61" s="35">
        <v>42</v>
      </c>
      <c r="AE61" s="210"/>
      <c r="AF61" s="35">
        <f t="shared" si="1"/>
        <v>0</v>
      </c>
      <c r="AG61" s="35">
        <f t="shared" si="2"/>
        <v>0</v>
      </c>
      <c r="AH61" s="35">
        <f>($AI$36*((AF61+AG61))/100)</f>
        <v>0</v>
      </c>
      <c r="AI61" s="35">
        <f t="shared" si="32"/>
        <v>60</v>
      </c>
      <c r="AJ61" s="189"/>
      <c r="AK61" s="189"/>
      <c r="AL61" s="189"/>
      <c r="AM61" s="189"/>
      <c r="AN61" s="213"/>
      <c r="AO61" s="213"/>
      <c r="AP61" s="213"/>
      <c r="AQ61" s="213"/>
    </row>
    <row r="62" spans="1:43" ht="189.75" customHeight="1" x14ac:dyDescent="0.35">
      <c r="A62" s="483">
        <v>17</v>
      </c>
      <c r="B62" s="193" t="s">
        <v>158</v>
      </c>
      <c r="C62" s="190" t="s">
        <v>159</v>
      </c>
      <c r="D62" s="193" t="s">
        <v>208</v>
      </c>
      <c r="E62" s="193" t="s">
        <v>70</v>
      </c>
      <c r="F62" s="228" t="s">
        <v>220</v>
      </c>
      <c r="G62" s="228" t="s">
        <v>221</v>
      </c>
      <c r="H62" s="199" t="str">
        <f>CONCATENATE(E62," ",F62," ",G62)</f>
        <v>Posibilidad de pérdida económica y reputacional ante las partes interesadas, ante la afectación por terrorismo a la infraestructura de la Entidad,  debido a represarías por la afectación en la atención al público e Inconformismo por parte de la comunidad, grupos armados ilegales, delincuencia común.</v>
      </c>
      <c r="I62" s="202" t="s">
        <v>211</v>
      </c>
      <c r="J62" s="202" t="s">
        <v>75</v>
      </c>
      <c r="K62" s="187" t="s">
        <v>212</v>
      </c>
      <c r="L62" s="187" t="s">
        <v>77</v>
      </c>
      <c r="M62" s="187" t="s">
        <v>213</v>
      </c>
      <c r="N62" s="187" t="s">
        <v>214</v>
      </c>
      <c r="O62" s="205">
        <f t="shared" ref="O62" si="33">IF(N62="Muy alta",100,IF(N62="Alta",80,IF(N62="Media",60,IF(N62="Baja",40,IF(N62="Muy baja",20,0)))))</f>
        <v>100</v>
      </c>
      <c r="P62" s="187" t="s">
        <v>88</v>
      </c>
      <c r="Q62" s="205">
        <f t="shared" ref="Q62" si="34">IF(P62="Catastrófico",100,IF(P62="Mayor",80,IF(P62="Moderado",60,IF(P62="Menor",40,IF(P62="Leve",20,0)))))</f>
        <v>60</v>
      </c>
      <c r="R62" s="187" t="s">
        <v>88</v>
      </c>
      <c r="S62" s="34" t="s">
        <v>215</v>
      </c>
      <c r="T62" s="35" t="str">
        <f t="shared" si="0"/>
        <v>Probabilidad</v>
      </c>
      <c r="U62" s="36" t="s">
        <v>100</v>
      </c>
      <c r="V62" s="36" t="s">
        <v>84</v>
      </c>
      <c r="W62" s="36" t="s">
        <v>85</v>
      </c>
      <c r="X62" s="36" t="s">
        <v>86</v>
      </c>
      <c r="Y62" s="36" t="s">
        <v>87</v>
      </c>
      <c r="Z62" s="208">
        <v>25.2</v>
      </c>
      <c r="AA62" s="35">
        <v>15</v>
      </c>
      <c r="AB62" s="35">
        <v>15</v>
      </c>
      <c r="AC62" s="35">
        <v>30</v>
      </c>
      <c r="AD62" s="35">
        <v>70</v>
      </c>
      <c r="AE62" s="208">
        <v>60</v>
      </c>
      <c r="AF62" s="35">
        <f t="shared" si="1"/>
        <v>0</v>
      </c>
      <c r="AG62" s="35">
        <f t="shared" si="2"/>
        <v>0</v>
      </c>
      <c r="AH62" s="35">
        <f>($Q$38*((AF62+AG62))/100)</f>
        <v>0</v>
      </c>
      <c r="AI62" s="35">
        <f t="shared" ref="AI62" si="35">Q62-AH62</f>
        <v>60</v>
      </c>
      <c r="AJ62" s="187" t="s">
        <v>88</v>
      </c>
      <c r="AK62" s="187" t="s">
        <v>89</v>
      </c>
      <c r="AL62" s="187" t="s">
        <v>216</v>
      </c>
      <c r="AM62" s="187" t="s">
        <v>91</v>
      </c>
      <c r="AN62" s="211"/>
      <c r="AO62" s="211"/>
      <c r="AP62" s="211"/>
      <c r="AQ62" s="211"/>
    </row>
    <row r="63" spans="1:43" ht="198" customHeight="1" x14ac:dyDescent="0.35">
      <c r="A63" s="484"/>
      <c r="B63" s="194"/>
      <c r="C63" s="191"/>
      <c r="D63" s="194"/>
      <c r="E63" s="194"/>
      <c r="F63" s="229"/>
      <c r="G63" s="229"/>
      <c r="H63" s="200"/>
      <c r="I63" s="203"/>
      <c r="J63" s="203"/>
      <c r="K63" s="188"/>
      <c r="L63" s="188"/>
      <c r="M63" s="188"/>
      <c r="N63" s="188"/>
      <c r="O63" s="206"/>
      <c r="P63" s="188"/>
      <c r="Q63" s="206"/>
      <c r="R63" s="188"/>
      <c r="S63" s="34" t="s">
        <v>222</v>
      </c>
      <c r="T63" s="35" t="str">
        <f t="shared" si="0"/>
        <v>Probabilidad</v>
      </c>
      <c r="U63" s="36" t="s">
        <v>83</v>
      </c>
      <c r="V63" s="36" t="s">
        <v>84</v>
      </c>
      <c r="W63" s="36" t="s">
        <v>85</v>
      </c>
      <c r="X63" s="36" t="s">
        <v>86</v>
      </c>
      <c r="Y63" s="36" t="s">
        <v>87</v>
      </c>
      <c r="Z63" s="209"/>
      <c r="AA63" s="35">
        <v>25</v>
      </c>
      <c r="AB63" s="35">
        <v>15</v>
      </c>
      <c r="AC63" s="35">
        <v>28</v>
      </c>
      <c r="AD63" s="35">
        <v>42</v>
      </c>
      <c r="AE63" s="209"/>
      <c r="AF63" s="35">
        <f t="shared" si="1"/>
        <v>0</v>
      </c>
      <c r="AG63" s="35">
        <f t="shared" si="2"/>
        <v>0</v>
      </c>
      <c r="AH63" s="35">
        <f>($AI$38*((AF63+AG63))/100)</f>
        <v>0</v>
      </c>
      <c r="AI63" s="35">
        <f t="shared" ref="AI63:AI64" si="36">AI62-AH63</f>
        <v>60</v>
      </c>
      <c r="AJ63" s="188"/>
      <c r="AK63" s="188"/>
      <c r="AL63" s="188"/>
      <c r="AM63" s="188"/>
      <c r="AN63" s="212"/>
      <c r="AO63" s="212"/>
      <c r="AP63" s="212"/>
      <c r="AQ63" s="212"/>
    </row>
    <row r="64" spans="1:43" ht="262.5" customHeight="1" x14ac:dyDescent="0.35">
      <c r="A64" s="485"/>
      <c r="B64" s="195"/>
      <c r="C64" s="192"/>
      <c r="D64" s="195"/>
      <c r="E64" s="195"/>
      <c r="F64" s="230"/>
      <c r="G64" s="230"/>
      <c r="H64" s="201"/>
      <c r="I64" s="204"/>
      <c r="J64" s="204"/>
      <c r="K64" s="189"/>
      <c r="L64" s="189"/>
      <c r="M64" s="189"/>
      <c r="N64" s="189"/>
      <c r="O64" s="207"/>
      <c r="P64" s="189"/>
      <c r="Q64" s="207"/>
      <c r="R64" s="189"/>
      <c r="S64" s="34" t="s">
        <v>223</v>
      </c>
      <c r="T64" s="35" t="str">
        <f t="shared" si="0"/>
        <v>Probabilidad</v>
      </c>
      <c r="U64" s="36" t="s">
        <v>83</v>
      </c>
      <c r="V64" s="36" t="s">
        <v>84</v>
      </c>
      <c r="W64" s="36" t="s">
        <v>85</v>
      </c>
      <c r="X64" s="36" t="s">
        <v>86</v>
      </c>
      <c r="Y64" s="36" t="s">
        <v>87</v>
      </c>
      <c r="Z64" s="210"/>
      <c r="AA64" s="35">
        <v>25</v>
      </c>
      <c r="AB64" s="35">
        <v>15</v>
      </c>
      <c r="AC64" s="35">
        <v>16.8</v>
      </c>
      <c r="AD64" s="35">
        <v>25.2</v>
      </c>
      <c r="AE64" s="210"/>
      <c r="AF64" s="35">
        <f t="shared" si="1"/>
        <v>0</v>
      </c>
      <c r="AG64" s="35">
        <f t="shared" si="2"/>
        <v>0</v>
      </c>
      <c r="AH64" s="35">
        <f>($AI$39*((AF64+AG64))/100)</f>
        <v>0</v>
      </c>
      <c r="AI64" s="35">
        <f t="shared" si="36"/>
        <v>60</v>
      </c>
      <c r="AJ64" s="189"/>
      <c r="AK64" s="189"/>
      <c r="AL64" s="189"/>
      <c r="AM64" s="189"/>
      <c r="AN64" s="213"/>
      <c r="AO64" s="213"/>
      <c r="AP64" s="213"/>
      <c r="AQ64" s="213"/>
    </row>
    <row r="65" spans="1:43" ht="252.75" customHeight="1" x14ac:dyDescent="0.35">
      <c r="A65" s="506">
        <v>18</v>
      </c>
      <c r="B65" s="193" t="s">
        <v>158</v>
      </c>
      <c r="C65" s="190" t="s">
        <v>159</v>
      </c>
      <c r="D65" s="193" t="s">
        <v>208</v>
      </c>
      <c r="E65" s="193" t="s">
        <v>70</v>
      </c>
      <c r="F65" s="228" t="s">
        <v>224</v>
      </c>
      <c r="G65" s="228" t="s">
        <v>225</v>
      </c>
      <c r="H65" s="199" t="str">
        <f>CONCATENATE(E65," ",F65," ",G65)</f>
        <v>Posibilidad de pérdida económica y reputacional ante las partes interesadas por la afectación de protesta social a la infraestructura de la Entidad,  debido a afectación en la atención al público, falsas expectativas de las victimas frente a los servicios que presta la Unidad, movilizaciones programadas por otros sectores  o falta de controles en acceso a instalaciones.</v>
      </c>
      <c r="I65" s="202" t="s">
        <v>211</v>
      </c>
      <c r="J65" s="202" t="s">
        <v>75</v>
      </c>
      <c r="K65" s="187" t="s">
        <v>212</v>
      </c>
      <c r="L65" s="187" t="s">
        <v>77</v>
      </c>
      <c r="M65" s="187" t="s">
        <v>213</v>
      </c>
      <c r="N65" s="187" t="s">
        <v>214</v>
      </c>
      <c r="O65" s="205">
        <f t="shared" ref="O65" si="37">IF(N65="Muy alta",100,IF(N65="Alta",80,IF(N65="Media",60,IF(N65="Baja",40,IF(N65="Muy baja",20,0)))))</f>
        <v>100</v>
      </c>
      <c r="P65" s="187" t="s">
        <v>88</v>
      </c>
      <c r="Q65" s="205">
        <f t="shared" ref="Q65" si="38">IF(P65="Catastrófico",100,IF(P65="Mayor",80,IF(P65="Moderado",60,IF(P65="Menor",40,IF(P65="Leve",20,0)))))</f>
        <v>60</v>
      </c>
      <c r="R65" s="187" t="s">
        <v>88</v>
      </c>
      <c r="S65" s="34" t="s">
        <v>223</v>
      </c>
      <c r="T65" s="35" t="str">
        <f t="shared" si="0"/>
        <v>Probabilidad</v>
      </c>
      <c r="U65" s="36" t="s">
        <v>100</v>
      </c>
      <c r="V65" s="36" t="s">
        <v>84</v>
      </c>
      <c r="W65" s="36" t="s">
        <v>85</v>
      </c>
      <c r="X65" s="36" t="s">
        <v>86</v>
      </c>
      <c r="Y65" s="36" t="s">
        <v>87</v>
      </c>
      <c r="Z65" s="208">
        <v>15.12</v>
      </c>
      <c r="AA65" s="35">
        <v>15</v>
      </c>
      <c r="AB65" s="35">
        <v>15</v>
      </c>
      <c r="AC65" s="35">
        <v>30</v>
      </c>
      <c r="AD65" s="35">
        <v>70</v>
      </c>
      <c r="AE65" s="208">
        <v>60</v>
      </c>
      <c r="AF65" s="35">
        <f t="shared" si="1"/>
        <v>0</v>
      </c>
      <c r="AG65" s="35">
        <f t="shared" si="2"/>
        <v>0</v>
      </c>
      <c r="AH65" s="35">
        <f>($Q$41*((AF65+AG65))/100)</f>
        <v>0</v>
      </c>
      <c r="AI65" s="35">
        <f t="shared" ref="AI65" si="39">Q65-AH65</f>
        <v>60</v>
      </c>
      <c r="AJ65" s="187" t="s">
        <v>88</v>
      </c>
      <c r="AK65" s="187" t="s">
        <v>89</v>
      </c>
      <c r="AL65" s="187" t="s">
        <v>216</v>
      </c>
      <c r="AM65" s="187" t="s">
        <v>91</v>
      </c>
      <c r="AN65" s="211"/>
      <c r="AO65" s="211"/>
      <c r="AP65" s="211"/>
      <c r="AQ65" s="211"/>
    </row>
    <row r="66" spans="1:43" ht="201.75" customHeight="1" x14ac:dyDescent="0.35">
      <c r="A66" s="506"/>
      <c r="B66" s="194"/>
      <c r="C66" s="191"/>
      <c r="D66" s="194"/>
      <c r="E66" s="194"/>
      <c r="F66" s="229"/>
      <c r="G66" s="229"/>
      <c r="H66" s="200"/>
      <c r="I66" s="203"/>
      <c r="J66" s="203"/>
      <c r="K66" s="188"/>
      <c r="L66" s="188"/>
      <c r="M66" s="188"/>
      <c r="N66" s="188"/>
      <c r="O66" s="206"/>
      <c r="P66" s="188"/>
      <c r="Q66" s="206"/>
      <c r="R66" s="188"/>
      <c r="S66" s="34" t="s">
        <v>226</v>
      </c>
      <c r="T66" s="35" t="str">
        <f t="shared" si="0"/>
        <v>Probabilidad</v>
      </c>
      <c r="U66" s="36" t="s">
        <v>83</v>
      </c>
      <c r="V66" s="36" t="s">
        <v>84</v>
      </c>
      <c r="W66" s="36" t="s">
        <v>85</v>
      </c>
      <c r="X66" s="36" t="s">
        <v>86</v>
      </c>
      <c r="Y66" s="36" t="s">
        <v>87</v>
      </c>
      <c r="Z66" s="209"/>
      <c r="AA66" s="35">
        <v>25</v>
      </c>
      <c r="AB66" s="35">
        <v>15</v>
      </c>
      <c r="AC66" s="35">
        <v>28</v>
      </c>
      <c r="AD66" s="35">
        <v>42</v>
      </c>
      <c r="AE66" s="209"/>
      <c r="AF66" s="35">
        <f t="shared" si="1"/>
        <v>0</v>
      </c>
      <c r="AG66" s="35">
        <f t="shared" si="2"/>
        <v>0</v>
      </c>
      <c r="AH66" s="35">
        <f>($AI$41*((AF66+AG66))/100)</f>
        <v>0</v>
      </c>
      <c r="AI66" s="35">
        <f t="shared" ref="AI66:AI67" si="40">AI65-AH66</f>
        <v>60</v>
      </c>
      <c r="AJ66" s="188"/>
      <c r="AK66" s="188"/>
      <c r="AL66" s="188"/>
      <c r="AM66" s="188"/>
      <c r="AN66" s="212"/>
      <c r="AO66" s="212"/>
      <c r="AP66" s="212"/>
      <c r="AQ66" s="212"/>
    </row>
    <row r="67" spans="1:43" ht="223.5" customHeight="1" x14ac:dyDescent="0.35">
      <c r="A67" s="506"/>
      <c r="B67" s="194"/>
      <c r="C67" s="191"/>
      <c r="D67" s="194"/>
      <c r="E67" s="194"/>
      <c r="F67" s="229"/>
      <c r="G67" s="229"/>
      <c r="H67" s="200"/>
      <c r="I67" s="203"/>
      <c r="J67" s="203"/>
      <c r="K67" s="188"/>
      <c r="L67" s="188"/>
      <c r="M67" s="188"/>
      <c r="N67" s="188"/>
      <c r="O67" s="206"/>
      <c r="P67" s="188"/>
      <c r="Q67" s="206"/>
      <c r="R67" s="188"/>
      <c r="S67" s="34" t="s">
        <v>227</v>
      </c>
      <c r="T67" s="35" t="str">
        <f t="shared" si="0"/>
        <v>Probabilidad</v>
      </c>
      <c r="U67" s="36" t="s">
        <v>83</v>
      </c>
      <c r="V67" s="36" t="s">
        <v>84</v>
      </c>
      <c r="W67" s="36" t="s">
        <v>85</v>
      </c>
      <c r="X67" s="36" t="s">
        <v>86</v>
      </c>
      <c r="Y67" s="36" t="s">
        <v>87</v>
      </c>
      <c r="Z67" s="209"/>
      <c r="AA67" s="35">
        <v>25</v>
      </c>
      <c r="AB67" s="35">
        <v>15</v>
      </c>
      <c r="AC67" s="35">
        <v>16.8</v>
      </c>
      <c r="AD67" s="35">
        <v>25.2</v>
      </c>
      <c r="AE67" s="209"/>
      <c r="AF67" s="35">
        <f t="shared" si="1"/>
        <v>0</v>
      </c>
      <c r="AG67" s="35">
        <f t="shared" si="2"/>
        <v>0</v>
      </c>
      <c r="AH67" s="35">
        <f>($AI$42*((AF67+AG67))/100)</f>
        <v>0</v>
      </c>
      <c r="AI67" s="35">
        <f t="shared" si="40"/>
        <v>60</v>
      </c>
      <c r="AJ67" s="188"/>
      <c r="AK67" s="188"/>
      <c r="AL67" s="188"/>
      <c r="AM67" s="188"/>
      <c r="AN67" s="212"/>
      <c r="AO67" s="212"/>
      <c r="AP67" s="212"/>
      <c r="AQ67" s="212"/>
    </row>
    <row r="68" spans="1:43" ht="204" customHeight="1" x14ac:dyDescent="0.35">
      <c r="A68" s="506"/>
      <c r="B68" s="195"/>
      <c r="C68" s="192"/>
      <c r="D68" s="195"/>
      <c r="E68" s="195"/>
      <c r="F68" s="230"/>
      <c r="G68" s="230"/>
      <c r="H68" s="201"/>
      <c r="I68" s="204"/>
      <c r="J68" s="204"/>
      <c r="K68" s="189"/>
      <c r="L68" s="189"/>
      <c r="M68" s="189"/>
      <c r="N68" s="189"/>
      <c r="O68" s="207"/>
      <c r="P68" s="189"/>
      <c r="Q68" s="207"/>
      <c r="R68" s="189"/>
      <c r="S68" s="37" t="s">
        <v>228</v>
      </c>
      <c r="T68" s="35" t="str">
        <f t="shared" si="0"/>
        <v>Probabilidad</v>
      </c>
      <c r="U68" s="36" t="s">
        <v>83</v>
      </c>
      <c r="V68" s="36" t="s">
        <v>84</v>
      </c>
      <c r="W68" s="36" t="s">
        <v>85</v>
      </c>
      <c r="X68" s="36" t="s">
        <v>86</v>
      </c>
      <c r="Y68" s="36" t="s">
        <v>87</v>
      </c>
      <c r="Z68" s="210"/>
      <c r="AA68" s="35">
        <v>25</v>
      </c>
      <c r="AB68" s="35">
        <v>15</v>
      </c>
      <c r="AC68" s="35">
        <v>10.08</v>
      </c>
      <c r="AD68" s="35">
        <v>15.12</v>
      </c>
      <c r="AE68" s="210"/>
      <c r="AF68" s="35">
        <f t="shared" si="1"/>
        <v>0</v>
      </c>
      <c r="AG68" s="35">
        <f t="shared" si="2"/>
        <v>0</v>
      </c>
      <c r="AH68" s="35">
        <f>($AI$43*((AF68+AG68))/100)</f>
        <v>0</v>
      </c>
      <c r="AI68" s="35">
        <f>AI67-AH68</f>
        <v>60</v>
      </c>
      <c r="AJ68" s="189"/>
      <c r="AK68" s="189"/>
      <c r="AL68" s="189"/>
      <c r="AM68" s="189"/>
      <c r="AN68" s="213"/>
      <c r="AO68" s="213"/>
      <c r="AP68" s="213"/>
      <c r="AQ68" s="213"/>
    </row>
    <row r="69" spans="1:43" ht="191.25" customHeight="1" x14ac:dyDescent="0.35">
      <c r="A69" s="506">
        <v>19</v>
      </c>
      <c r="B69" s="193" t="s">
        <v>158</v>
      </c>
      <c r="C69" s="190" t="s">
        <v>159</v>
      </c>
      <c r="D69" s="193" t="s">
        <v>208</v>
      </c>
      <c r="E69" s="193" t="s">
        <v>70</v>
      </c>
      <c r="F69" s="228" t="s">
        <v>229</v>
      </c>
      <c r="G69" s="228" t="s">
        <v>230</v>
      </c>
      <c r="H69" s="199" t="str">
        <f t="shared" ref="H69" si="41">CONCATENATE(E69," ",F69," ",G69)</f>
        <v>Posibilidad de pérdida económica y reputacional por muerte de servidor público en desarrollo de sus actividades o sus funciones,  debido a afectación en la atención al público, falsas expectativas de las victimas frente a los servicios que presta la Unidad, movilizaciones programadas por otros sectores o falta de controles en acceso a instalaciones.</v>
      </c>
      <c r="I69" s="202" t="s">
        <v>211</v>
      </c>
      <c r="J69" s="202" t="s">
        <v>75</v>
      </c>
      <c r="K69" s="187" t="s">
        <v>212</v>
      </c>
      <c r="L69" s="187" t="s">
        <v>77</v>
      </c>
      <c r="M69" s="187" t="s">
        <v>213</v>
      </c>
      <c r="N69" s="187" t="s">
        <v>214</v>
      </c>
      <c r="O69" s="205">
        <f t="shared" ref="O69" si="42">IF(N69="Muy alta",100,IF(N69="Alta",80,IF(N69="Media",60,IF(N69="Baja",40,IF(N69="Muy baja",20,0)))))</f>
        <v>100</v>
      </c>
      <c r="P69" s="187" t="s">
        <v>79</v>
      </c>
      <c r="Q69" s="205">
        <f t="shared" ref="Q69" si="43">IF(P69="Catastrófico",100,IF(P69="Mayor",80,IF(P69="Moderado",60,IF(P69="Menor",40,IF(P69="Leve",20,0)))))</f>
        <v>80</v>
      </c>
      <c r="R69" s="187" t="s">
        <v>80</v>
      </c>
      <c r="S69" s="34" t="s">
        <v>215</v>
      </c>
      <c r="T69" s="35" t="str">
        <f t="shared" si="0"/>
        <v>Probabilidad</v>
      </c>
      <c r="U69" s="36" t="s">
        <v>83</v>
      </c>
      <c r="V69" s="36" t="s">
        <v>84</v>
      </c>
      <c r="W69" s="36" t="s">
        <v>85</v>
      </c>
      <c r="X69" s="36" t="s">
        <v>86</v>
      </c>
      <c r="Y69" s="36" t="s">
        <v>87</v>
      </c>
      <c r="Z69" s="208">
        <v>15.12</v>
      </c>
      <c r="AA69" s="35">
        <v>25</v>
      </c>
      <c r="AB69" s="35">
        <v>15</v>
      </c>
      <c r="AC69" s="35">
        <v>40</v>
      </c>
      <c r="AD69" s="35">
        <v>60</v>
      </c>
      <c r="AE69" s="208">
        <v>80</v>
      </c>
      <c r="AF69" s="35">
        <f t="shared" si="1"/>
        <v>0</v>
      </c>
      <c r="AG69" s="35">
        <f t="shared" si="2"/>
        <v>0</v>
      </c>
      <c r="AH69" s="35">
        <f>($Q$45*((AF69+AG69))/100)</f>
        <v>0</v>
      </c>
      <c r="AI69" s="35">
        <f t="shared" ref="AI69" si="44">Q69-AH69</f>
        <v>80</v>
      </c>
      <c r="AJ69" s="187" t="s">
        <v>80</v>
      </c>
      <c r="AK69" s="187" t="s">
        <v>89</v>
      </c>
      <c r="AL69" s="187" t="s">
        <v>231</v>
      </c>
      <c r="AM69" s="187" t="s">
        <v>91</v>
      </c>
      <c r="AN69" s="211"/>
      <c r="AO69" s="211"/>
      <c r="AP69" s="211"/>
      <c r="AQ69" s="211"/>
    </row>
    <row r="70" spans="1:43" ht="261" customHeight="1" x14ac:dyDescent="0.35">
      <c r="A70" s="506"/>
      <c r="B70" s="194"/>
      <c r="C70" s="191"/>
      <c r="D70" s="194"/>
      <c r="E70" s="194"/>
      <c r="F70" s="229"/>
      <c r="G70" s="229"/>
      <c r="H70" s="200"/>
      <c r="I70" s="203"/>
      <c r="J70" s="203"/>
      <c r="K70" s="188"/>
      <c r="L70" s="188"/>
      <c r="M70" s="188"/>
      <c r="N70" s="188"/>
      <c r="O70" s="206"/>
      <c r="P70" s="188"/>
      <c r="Q70" s="206"/>
      <c r="R70" s="188"/>
      <c r="S70" s="34" t="s">
        <v>223</v>
      </c>
      <c r="T70" s="35" t="str">
        <f t="shared" si="0"/>
        <v>Probabilidad</v>
      </c>
      <c r="U70" s="36" t="s">
        <v>100</v>
      </c>
      <c r="V70" s="36" t="s">
        <v>84</v>
      </c>
      <c r="W70" s="36" t="s">
        <v>85</v>
      </c>
      <c r="X70" s="36" t="s">
        <v>86</v>
      </c>
      <c r="Y70" s="36" t="s">
        <v>87</v>
      </c>
      <c r="Z70" s="209"/>
      <c r="AA70" s="35">
        <v>15</v>
      </c>
      <c r="AB70" s="35">
        <v>15</v>
      </c>
      <c r="AC70" s="35">
        <v>18</v>
      </c>
      <c r="AD70" s="35">
        <v>42</v>
      </c>
      <c r="AE70" s="209"/>
      <c r="AF70" s="35">
        <f t="shared" si="1"/>
        <v>0</v>
      </c>
      <c r="AG70" s="35">
        <f t="shared" si="2"/>
        <v>0</v>
      </c>
      <c r="AH70" s="35">
        <f>($AI$45*((AF70+AG70))/100)</f>
        <v>0</v>
      </c>
      <c r="AI70" s="35">
        <f t="shared" ref="AI70:AI71" si="45">AI69-AH70</f>
        <v>80</v>
      </c>
      <c r="AJ70" s="188"/>
      <c r="AK70" s="188"/>
      <c r="AL70" s="188"/>
      <c r="AM70" s="188"/>
      <c r="AN70" s="212"/>
      <c r="AO70" s="212"/>
      <c r="AP70" s="212"/>
      <c r="AQ70" s="212"/>
    </row>
    <row r="71" spans="1:43" ht="234" customHeight="1" x14ac:dyDescent="0.35">
      <c r="A71" s="506"/>
      <c r="B71" s="194"/>
      <c r="C71" s="191"/>
      <c r="D71" s="194"/>
      <c r="E71" s="194"/>
      <c r="F71" s="229"/>
      <c r="G71" s="229"/>
      <c r="H71" s="200"/>
      <c r="I71" s="203"/>
      <c r="J71" s="203"/>
      <c r="K71" s="188"/>
      <c r="L71" s="188"/>
      <c r="M71" s="188"/>
      <c r="N71" s="188"/>
      <c r="O71" s="206"/>
      <c r="P71" s="188"/>
      <c r="Q71" s="206"/>
      <c r="R71" s="188"/>
      <c r="S71" s="34" t="s">
        <v>232</v>
      </c>
      <c r="T71" s="35" t="str">
        <f t="shared" si="0"/>
        <v>Probabilidad</v>
      </c>
      <c r="U71" s="36" t="s">
        <v>83</v>
      </c>
      <c r="V71" s="36" t="s">
        <v>84</v>
      </c>
      <c r="W71" s="36" t="s">
        <v>85</v>
      </c>
      <c r="X71" s="36" t="s">
        <v>86</v>
      </c>
      <c r="Y71" s="36" t="s">
        <v>87</v>
      </c>
      <c r="Z71" s="209"/>
      <c r="AA71" s="35">
        <v>25</v>
      </c>
      <c r="AB71" s="35">
        <v>15</v>
      </c>
      <c r="AC71" s="35">
        <v>16.8</v>
      </c>
      <c r="AD71" s="35">
        <v>25.2</v>
      </c>
      <c r="AE71" s="209"/>
      <c r="AF71" s="35">
        <f t="shared" si="1"/>
        <v>0</v>
      </c>
      <c r="AG71" s="35">
        <f t="shared" si="2"/>
        <v>0</v>
      </c>
      <c r="AH71" s="35">
        <f>($AI$46*((AF71+AG71))/100)</f>
        <v>0</v>
      </c>
      <c r="AI71" s="35">
        <f t="shared" si="45"/>
        <v>80</v>
      </c>
      <c r="AJ71" s="188"/>
      <c r="AK71" s="188"/>
      <c r="AL71" s="188"/>
      <c r="AM71" s="188"/>
      <c r="AN71" s="212"/>
      <c r="AO71" s="212"/>
      <c r="AP71" s="212"/>
      <c r="AQ71" s="212"/>
    </row>
    <row r="72" spans="1:43" ht="213" customHeight="1" x14ac:dyDescent="0.35">
      <c r="A72" s="506"/>
      <c r="B72" s="195"/>
      <c r="C72" s="192"/>
      <c r="D72" s="195"/>
      <c r="E72" s="195"/>
      <c r="F72" s="230"/>
      <c r="G72" s="230"/>
      <c r="H72" s="201"/>
      <c r="I72" s="204"/>
      <c r="J72" s="204"/>
      <c r="K72" s="189"/>
      <c r="L72" s="189"/>
      <c r="M72" s="189"/>
      <c r="N72" s="189"/>
      <c r="O72" s="207"/>
      <c r="P72" s="189"/>
      <c r="Q72" s="207"/>
      <c r="R72" s="189"/>
      <c r="S72" s="34" t="s">
        <v>228</v>
      </c>
      <c r="T72" s="35" t="str">
        <f t="shared" si="0"/>
        <v>Probabilidad</v>
      </c>
      <c r="U72" s="36" t="s">
        <v>83</v>
      </c>
      <c r="V72" s="36" t="s">
        <v>84</v>
      </c>
      <c r="W72" s="36" t="s">
        <v>85</v>
      </c>
      <c r="X72" s="36" t="s">
        <v>86</v>
      </c>
      <c r="Y72" s="36" t="s">
        <v>87</v>
      </c>
      <c r="Z72" s="210"/>
      <c r="AA72" s="35">
        <v>25</v>
      </c>
      <c r="AB72" s="35">
        <v>15</v>
      </c>
      <c r="AC72" s="35">
        <v>10.08</v>
      </c>
      <c r="AD72" s="35">
        <v>15.12</v>
      </c>
      <c r="AE72" s="210"/>
      <c r="AF72" s="35">
        <f t="shared" si="1"/>
        <v>0</v>
      </c>
      <c r="AG72" s="35">
        <f t="shared" si="2"/>
        <v>0</v>
      </c>
      <c r="AH72" s="35">
        <f>($AI$47*((AF72+AG72))/100)</f>
        <v>0</v>
      </c>
      <c r="AI72" s="35">
        <f>AI71-AH72</f>
        <v>80</v>
      </c>
      <c r="AJ72" s="189"/>
      <c r="AK72" s="189"/>
      <c r="AL72" s="189"/>
      <c r="AM72" s="189"/>
      <c r="AN72" s="213"/>
      <c r="AO72" s="213"/>
      <c r="AP72" s="213"/>
      <c r="AQ72" s="213"/>
    </row>
    <row r="73" spans="1:43" ht="223.5" customHeight="1" x14ac:dyDescent="0.35">
      <c r="A73" s="506">
        <v>20</v>
      </c>
      <c r="B73" s="193" t="s">
        <v>158</v>
      </c>
      <c r="C73" s="190" t="s">
        <v>159</v>
      </c>
      <c r="D73" s="193" t="s">
        <v>208</v>
      </c>
      <c r="E73" s="193" t="s">
        <v>70</v>
      </c>
      <c r="F73" s="193" t="s">
        <v>233</v>
      </c>
      <c r="G73" s="193" t="s">
        <v>234</v>
      </c>
      <c r="H73" s="199" t="str">
        <f t="shared" ref="H73" si="46">CONCATENATE(E73," ",F73," ",G73)</f>
        <v xml:space="preserve">Posibilidad de pérdida económica y reputacional por extorsión a servidor público en desarrollo de sus actividades o sus funciones, debido a inconformismo por parte de la comunidad, presencia de grupos armados ilegales, desconocimiento del nivel de riesgo y contexto del  lugar donde se están ejerciendo las funciones, falta de formación a los servidores o funcionarios de la Unidad sobre protocolos de seguridad, incumplimiento de los protocolos de seguridad por parte de los servidores y funcionarios que viajan a terreno, incumplimiento de los compromisos adquiridos en calidad funcionario de la Unidad para las victimas. </v>
      </c>
      <c r="I73" s="202" t="s">
        <v>211</v>
      </c>
      <c r="J73" s="202" t="s">
        <v>75</v>
      </c>
      <c r="K73" s="187" t="s">
        <v>212</v>
      </c>
      <c r="L73" s="187" t="s">
        <v>77</v>
      </c>
      <c r="M73" s="187" t="s">
        <v>213</v>
      </c>
      <c r="N73" s="187" t="s">
        <v>214</v>
      </c>
      <c r="O73" s="205">
        <f t="shared" ref="O73" si="47">IF(N73="Muy alta",100,IF(N73="Alta",80,IF(N73="Media",60,IF(N73="Baja",40,IF(N73="Muy baja",20,0)))))</f>
        <v>100</v>
      </c>
      <c r="P73" s="187" t="s">
        <v>88</v>
      </c>
      <c r="Q73" s="205">
        <f t="shared" ref="Q73" si="48">IF(P73="Catastrófico",100,IF(P73="Mayor",80,IF(P73="Moderado",60,IF(P73="Menor",40,IF(P73="Leve",20,0)))))</f>
        <v>60</v>
      </c>
      <c r="R73" s="187" t="s">
        <v>88</v>
      </c>
      <c r="S73" s="34" t="s">
        <v>235</v>
      </c>
      <c r="T73" s="35" t="str">
        <f t="shared" si="0"/>
        <v>Probabilidad</v>
      </c>
      <c r="U73" s="36" t="s">
        <v>83</v>
      </c>
      <c r="V73" s="36" t="s">
        <v>84</v>
      </c>
      <c r="W73" s="36" t="s">
        <v>85</v>
      </c>
      <c r="X73" s="36" t="s">
        <v>86</v>
      </c>
      <c r="Y73" s="36" t="s">
        <v>87</v>
      </c>
      <c r="Z73" s="208" t="e">
        <v>#REF!</v>
      </c>
      <c r="AA73" s="35">
        <v>25</v>
      </c>
      <c r="AB73" s="35">
        <v>15</v>
      </c>
      <c r="AC73" s="35">
        <v>40</v>
      </c>
      <c r="AD73" s="35">
        <v>60</v>
      </c>
      <c r="AE73" s="208" t="e">
        <v>#REF!</v>
      </c>
      <c r="AF73" s="35">
        <f t="shared" si="1"/>
        <v>0</v>
      </c>
      <c r="AG73" s="35">
        <f t="shared" si="2"/>
        <v>0</v>
      </c>
      <c r="AH73" s="35">
        <f>($Q$49*((AF73+AG73))/100)</f>
        <v>0</v>
      </c>
      <c r="AI73" s="35">
        <f t="shared" ref="AI73" si="49">Q73-AH73</f>
        <v>60</v>
      </c>
      <c r="AJ73" s="187" t="s">
        <v>88</v>
      </c>
      <c r="AK73" s="187" t="s">
        <v>89</v>
      </c>
      <c r="AL73" s="187" t="s">
        <v>216</v>
      </c>
      <c r="AM73" s="187" t="s">
        <v>91</v>
      </c>
      <c r="AN73" s="211"/>
      <c r="AO73" s="211"/>
      <c r="AP73" s="211"/>
      <c r="AQ73" s="211"/>
    </row>
    <row r="74" spans="1:43" ht="186.75" customHeight="1" x14ac:dyDescent="0.35">
      <c r="A74" s="506"/>
      <c r="B74" s="194"/>
      <c r="C74" s="191"/>
      <c r="D74" s="194"/>
      <c r="E74" s="194"/>
      <c r="F74" s="194"/>
      <c r="G74" s="194"/>
      <c r="H74" s="200"/>
      <c r="I74" s="203"/>
      <c r="J74" s="203"/>
      <c r="K74" s="188"/>
      <c r="L74" s="188"/>
      <c r="M74" s="188"/>
      <c r="N74" s="188"/>
      <c r="O74" s="206"/>
      <c r="P74" s="188"/>
      <c r="Q74" s="206"/>
      <c r="R74" s="188"/>
      <c r="S74" s="34" t="s">
        <v>215</v>
      </c>
      <c r="T74" s="35" t="str">
        <f t="shared" si="0"/>
        <v>Probabilidad</v>
      </c>
      <c r="U74" s="36" t="s">
        <v>83</v>
      </c>
      <c r="V74" s="36" t="s">
        <v>84</v>
      </c>
      <c r="W74" s="36" t="s">
        <v>85</v>
      </c>
      <c r="X74" s="36" t="s">
        <v>86</v>
      </c>
      <c r="Y74" s="36" t="s">
        <v>87</v>
      </c>
      <c r="Z74" s="209"/>
      <c r="AA74" s="35">
        <v>25</v>
      </c>
      <c r="AB74" s="35">
        <v>15</v>
      </c>
      <c r="AC74" s="35">
        <v>24</v>
      </c>
      <c r="AD74" s="35">
        <v>36</v>
      </c>
      <c r="AE74" s="209"/>
      <c r="AF74" s="35">
        <f t="shared" si="1"/>
        <v>0</v>
      </c>
      <c r="AG74" s="35">
        <f t="shared" si="2"/>
        <v>0</v>
      </c>
      <c r="AH74" s="35">
        <f>($AI$49*((AF74+AG74))/100)</f>
        <v>0</v>
      </c>
      <c r="AI74" s="35">
        <f t="shared" ref="AI74:AI76" si="50">AI73-AH74</f>
        <v>60</v>
      </c>
      <c r="AJ74" s="188"/>
      <c r="AK74" s="188"/>
      <c r="AL74" s="188"/>
      <c r="AM74" s="188"/>
      <c r="AN74" s="212"/>
      <c r="AO74" s="212"/>
      <c r="AP74" s="212"/>
      <c r="AQ74" s="212"/>
    </row>
    <row r="75" spans="1:43" ht="162" customHeight="1" x14ac:dyDescent="0.35">
      <c r="A75" s="506"/>
      <c r="B75" s="194"/>
      <c r="C75" s="191"/>
      <c r="D75" s="194"/>
      <c r="E75" s="194"/>
      <c r="F75" s="194"/>
      <c r="G75" s="194"/>
      <c r="H75" s="200"/>
      <c r="I75" s="203"/>
      <c r="J75" s="203"/>
      <c r="K75" s="188"/>
      <c r="L75" s="188"/>
      <c r="M75" s="188"/>
      <c r="N75" s="188"/>
      <c r="O75" s="206"/>
      <c r="P75" s="188"/>
      <c r="Q75" s="206"/>
      <c r="R75" s="188"/>
      <c r="S75" s="34" t="s">
        <v>236</v>
      </c>
      <c r="T75" s="35" t="str">
        <f t="shared" si="0"/>
        <v>Probabilidad</v>
      </c>
      <c r="U75" s="36" t="s">
        <v>100</v>
      </c>
      <c r="V75" s="36" t="s">
        <v>84</v>
      </c>
      <c r="W75" s="36" t="s">
        <v>85</v>
      </c>
      <c r="X75" s="36" t="s">
        <v>86</v>
      </c>
      <c r="Y75" s="36" t="s">
        <v>87</v>
      </c>
      <c r="Z75" s="209"/>
      <c r="AA75" s="35">
        <v>15</v>
      </c>
      <c r="AB75" s="35">
        <v>15</v>
      </c>
      <c r="AC75" s="35">
        <v>10.8</v>
      </c>
      <c r="AD75" s="35">
        <v>25.2</v>
      </c>
      <c r="AE75" s="209"/>
      <c r="AF75" s="35">
        <f t="shared" si="1"/>
        <v>0</v>
      </c>
      <c r="AG75" s="35">
        <f t="shared" si="2"/>
        <v>0</v>
      </c>
      <c r="AH75" s="35">
        <f>($AI$50*((AF75+AG75))/100)</f>
        <v>0</v>
      </c>
      <c r="AI75" s="35">
        <f t="shared" si="50"/>
        <v>60</v>
      </c>
      <c r="AJ75" s="188"/>
      <c r="AK75" s="188"/>
      <c r="AL75" s="188"/>
      <c r="AM75" s="188"/>
      <c r="AN75" s="212"/>
      <c r="AO75" s="212"/>
      <c r="AP75" s="212"/>
      <c r="AQ75" s="212"/>
    </row>
    <row r="76" spans="1:43" ht="210" customHeight="1" x14ac:dyDescent="0.35">
      <c r="A76" s="506"/>
      <c r="B76" s="194"/>
      <c r="C76" s="191"/>
      <c r="D76" s="194"/>
      <c r="E76" s="194"/>
      <c r="F76" s="194"/>
      <c r="G76" s="194"/>
      <c r="H76" s="200"/>
      <c r="I76" s="203"/>
      <c r="J76" s="203"/>
      <c r="K76" s="188"/>
      <c r="L76" s="188"/>
      <c r="M76" s="188"/>
      <c r="N76" s="188"/>
      <c r="O76" s="206"/>
      <c r="P76" s="188"/>
      <c r="Q76" s="206"/>
      <c r="R76" s="188"/>
      <c r="S76" s="34" t="s">
        <v>237</v>
      </c>
      <c r="T76" s="35" t="str">
        <f t="shared" si="0"/>
        <v>Probabilidad</v>
      </c>
      <c r="U76" s="36" t="s">
        <v>83</v>
      </c>
      <c r="V76" s="36" t="s">
        <v>84</v>
      </c>
      <c r="W76" s="36" t="s">
        <v>85</v>
      </c>
      <c r="X76" s="36" t="s">
        <v>86</v>
      </c>
      <c r="Y76" s="36" t="s">
        <v>87</v>
      </c>
      <c r="Z76" s="209"/>
      <c r="AA76" s="35">
        <v>25</v>
      </c>
      <c r="AB76" s="35">
        <v>15</v>
      </c>
      <c r="AC76" s="35">
        <v>10.08</v>
      </c>
      <c r="AD76" s="35">
        <v>15.12</v>
      </c>
      <c r="AE76" s="209"/>
      <c r="AF76" s="35">
        <f t="shared" si="1"/>
        <v>0</v>
      </c>
      <c r="AG76" s="35">
        <f t="shared" si="2"/>
        <v>0</v>
      </c>
      <c r="AH76" s="35">
        <f>($AI$51*((AF76+AG76))/100)</f>
        <v>0</v>
      </c>
      <c r="AI76" s="35">
        <f t="shared" si="50"/>
        <v>60</v>
      </c>
      <c r="AJ76" s="188"/>
      <c r="AK76" s="188"/>
      <c r="AL76" s="188"/>
      <c r="AM76" s="188"/>
      <c r="AN76" s="212"/>
      <c r="AO76" s="212"/>
      <c r="AP76" s="212"/>
      <c r="AQ76" s="212"/>
    </row>
    <row r="77" spans="1:43" ht="173.25" customHeight="1" x14ac:dyDescent="0.35">
      <c r="A77" s="506">
        <v>21</v>
      </c>
      <c r="B77" s="193" t="s">
        <v>158</v>
      </c>
      <c r="C77" s="190" t="s">
        <v>159</v>
      </c>
      <c r="D77" s="193" t="s">
        <v>208</v>
      </c>
      <c r="E77" s="193" t="s">
        <v>70</v>
      </c>
      <c r="F77" s="193" t="s">
        <v>238</v>
      </c>
      <c r="G77" s="193" t="s">
        <v>239</v>
      </c>
      <c r="H77" s="199" t="str">
        <f t="shared" ref="H77" si="51">CONCATENATE(E77," ",F77," ",G77)</f>
        <v>Posibilidad de pérdida económica y reputacional por secuestro de servidor público en desarrollo de sus actividades o sus funciones, debido a desconocimiento del nivel de riesgo y contexto del  lugar donde se están ejerciendo las funciones, inconformismo por parte de la comunidad, presencia grupos armados ilegales, falta de formación a los servidores o funcionarios de la Unidad sobre protocolos de seguridad, incumplimiento de los protocolos de seguridad por parte de los servidores y funcionarios que viajan a terreno, Incumplimiento de los compromisos adquiridos en calidad funcionario de la Unidad para las victimas.</v>
      </c>
      <c r="I77" s="202" t="s">
        <v>211</v>
      </c>
      <c r="J77" s="202" t="s">
        <v>75</v>
      </c>
      <c r="K77" s="187" t="s">
        <v>212</v>
      </c>
      <c r="L77" s="187" t="s">
        <v>77</v>
      </c>
      <c r="M77" s="187" t="s">
        <v>213</v>
      </c>
      <c r="N77" s="187" t="s">
        <v>214</v>
      </c>
      <c r="O77" s="205">
        <f t="shared" ref="O77" si="52">IF(N77="Muy alta",100,IF(N77="Alta",80,IF(N77="Media",60,IF(N77="Baja",40,IF(N77="Muy baja",20,0)))))</f>
        <v>100</v>
      </c>
      <c r="P77" s="187" t="s">
        <v>88</v>
      </c>
      <c r="Q77" s="205">
        <f t="shared" ref="Q77" si="53">IF(P77="Catastrófico",100,IF(P77="Mayor",80,IF(P77="Moderado",60,IF(P77="Menor",40,IF(P77="Leve",20,0)))))</f>
        <v>60</v>
      </c>
      <c r="R77" s="187" t="s">
        <v>88</v>
      </c>
      <c r="S77" s="34" t="s">
        <v>240</v>
      </c>
      <c r="T77" s="35" t="str">
        <f t="shared" si="0"/>
        <v>Probabilidad</v>
      </c>
      <c r="U77" s="36" t="s">
        <v>83</v>
      </c>
      <c r="V77" s="36" t="s">
        <v>84</v>
      </c>
      <c r="W77" s="36" t="s">
        <v>85</v>
      </c>
      <c r="X77" s="36" t="s">
        <v>86</v>
      </c>
      <c r="Y77" s="36" t="s">
        <v>87</v>
      </c>
      <c r="Z77" s="208">
        <v>9.0719999999999992</v>
      </c>
      <c r="AA77" s="35">
        <v>25</v>
      </c>
      <c r="AB77" s="35">
        <v>15</v>
      </c>
      <c r="AC77" s="35">
        <v>40</v>
      </c>
      <c r="AD77" s="35">
        <v>60</v>
      </c>
      <c r="AE77" s="208">
        <v>60</v>
      </c>
      <c r="AF77" s="35">
        <f t="shared" si="1"/>
        <v>0</v>
      </c>
      <c r="AG77" s="35">
        <f t="shared" si="2"/>
        <v>0</v>
      </c>
      <c r="AH77" s="35">
        <f>($Q$53*((AF77+AG77))/100)</f>
        <v>0</v>
      </c>
      <c r="AI77" s="35">
        <f t="shared" ref="AI77" si="54">Q77-AH77</f>
        <v>60</v>
      </c>
      <c r="AJ77" s="187" t="s">
        <v>88</v>
      </c>
      <c r="AK77" s="187" t="s">
        <v>89</v>
      </c>
      <c r="AL77" s="187" t="s">
        <v>216</v>
      </c>
      <c r="AM77" s="187" t="s">
        <v>91</v>
      </c>
      <c r="AN77" s="211"/>
      <c r="AO77" s="211"/>
      <c r="AP77" s="211"/>
      <c r="AQ77" s="211"/>
    </row>
    <row r="78" spans="1:43" ht="211.5" customHeight="1" x14ac:dyDescent="0.35">
      <c r="A78" s="506"/>
      <c r="B78" s="194"/>
      <c r="C78" s="191"/>
      <c r="D78" s="194"/>
      <c r="E78" s="194"/>
      <c r="F78" s="194"/>
      <c r="G78" s="194"/>
      <c r="H78" s="200"/>
      <c r="I78" s="203"/>
      <c r="J78" s="203"/>
      <c r="K78" s="188"/>
      <c r="L78" s="188"/>
      <c r="M78" s="188"/>
      <c r="N78" s="188"/>
      <c r="O78" s="206"/>
      <c r="P78" s="188"/>
      <c r="Q78" s="206"/>
      <c r="R78" s="188"/>
      <c r="S78" s="34" t="s">
        <v>241</v>
      </c>
      <c r="T78" s="35" t="str">
        <f t="shared" si="0"/>
        <v>Probabilidad</v>
      </c>
      <c r="U78" s="36" t="s">
        <v>83</v>
      </c>
      <c r="V78" s="36" t="s">
        <v>84</v>
      </c>
      <c r="W78" s="36" t="s">
        <v>85</v>
      </c>
      <c r="X78" s="36" t="s">
        <v>86</v>
      </c>
      <c r="Y78" s="36" t="s">
        <v>87</v>
      </c>
      <c r="Z78" s="209"/>
      <c r="AA78" s="35">
        <v>25</v>
      </c>
      <c r="AB78" s="35">
        <v>15</v>
      </c>
      <c r="AC78" s="35">
        <v>24</v>
      </c>
      <c r="AD78" s="35">
        <v>36</v>
      </c>
      <c r="AE78" s="209"/>
      <c r="AF78" s="35">
        <f t="shared" si="1"/>
        <v>0</v>
      </c>
      <c r="AG78" s="35">
        <f t="shared" si="2"/>
        <v>0</v>
      </c>
      <c r="AH78" s="35">
        <f>($AI$53*((AF78+AG78))/100)</f>
        <v>0</v>
      </c>
      <c r="AI78" s="35">
        <f t="shared" ref="AI78:AI80" si="55">AI77-AH78</f>
        <v>60</v>
      </c>
      <c r="AJ78" s="188"/>
      <c r="AK78" s="188"/>
      <c r="AL78" s="188"/>
      <c r="AM78" s="188"/>
      <c r="AN78" s="212"/>
      <c r="AO78" s="212"/>
      <c r="AP78" s="212"/>
      <c r="AQ78" s="212"/>
    </row>
    <row r="79" spans="1:43" ht="213.75" customHeight="1" x14ac:dyDescent="0.35">
      <c r="A79" s="506"/>
      <c r="B79" s="194"/>
      <c r="C79" s="191"/>
      <c r="D79" s="194"/>
      <c r="E79" s="194"/>
      <c r="F79" s="194"/>
      <c r="G79" s="194"/>
      <c r="H79" s="200"/>
      <c r="I79" s="203"/>
      <c r="J79" s="203"/>
      <c r="K79" s="188"/>
      <c r="L79" s="188"/>
      <c r="M79" s="188"/>
      <c r="N79" s="188"/>
      <c r="O79" s="206"/>
      <c r="P79" s="188"/>
      <c r="Q79" s="206"/>
      <c r="R79" s="188"/>
      <c r="S79" s="34" t="s">
        <v>242</v>
      </c>
      <c r="T79" s="35" t="str">
        <f t="shared" si="0"/>
        <v>Probabilidad</v>
      </c>
      <c r="U79" s="36" t="s">
        <v>83</v>
      </c>
      <c r="V79" s="36" t="s">
        <v>84</v>
      </c>
      <c r="W79" s="36" t="s">
        <v>85</v>
      </c>
      <c r="X79" s="36" t="s">
        <v>86</v>
      </c>
      <c r="Y79" s="36" t="s">
        <v>87</v>
      </c>
      <c r="Z79" s="209"/>
      <c r="AA79" s="35">
        <v>25</v>
      </c>
      <c r="AB79" s="35">
        <v>15</v>
      </c>
      <c r="AC79" s="35">
        <v>14.4</v>
      </c>
      <c r="AD79" s="35">
        <v>21.6</v>
      </c>
      <c r="AE79" s="209"/>
      <c r="AF79" s="35">
        <f t="shared" si="1"/>
        <v>0</v>
      </c>
      <c r="AG79" s="35">
        <f t="shared" si="2"/>
        <v>0</v>
      </c>
      <c r="AH79" s="35">
        <f>($AI$54*((AF79+AG79))/100)</f>
        <v>0</v>
      </c>
      <c r="AI79" s="35">
        <f t="shared" si="55"/>
        <v>60</v>
      </c>
      <c r="AJ79" s="188"/>
      <c r="AK79" s="188"/>
      <c r="AL79" s="188"/>
      <c r="AM79" s="188"/>
      <c r="AN79" s="212"/>
      <c r="AO79" s="212"/>
      <c r="AP79" s="212"/>
      <c r="AQ79" s="212"/>
    </row>
    <row r="80" spans="1:43" ht="169.5" customHeight="1" x14ac:dyDescent="0.35">
      <c r="A80" s="506"/>
      <c r="B80" s="194"/>
      <c r="C80" s="191"/>
      <c r="D80" s="194"/>
      <c r="E80" s="194"/>
      <c r="F80" s="194"/>
      <c r="G80" s="194"/>
      <c r="H80" s="200"/>
      <c r="I80" s="203"/>
      <c r="J80" s="203"/>
      <c r="K80" s="188"/>
      <c r="L80" s="188"/>
      <c r="M80" s="188"/>
      <c r="N80" s="188"/>
      <c r="O80" s="206"/>
      <c r="P80" s="188"/>
      <c r="Q80" s="206"/>
      <c r="R80" s="188"/>
      <c r="S80" s="34" t="s">
        <v>243</v>
      </c>
      <c r="T80" s="35" t="str">
        <f t="shared" si="0"/>
        <v>Probabilidad</v>
      </c>
      <c r="U80" s="36" t="s">
        <v>100</v>
      </c>
      <c r="V80" s="36" t="s">
        <v>84</v>
      </c>
      <c r="W80" s="36" t="s">
        <v>85</v>
      </c>
      <c r="X80" s="36" t="s">
        <v>86</v>
      </c>
      <c r="Y80" s="36" t="s">
        <v>87</v>
      </c>
      <c r="Z80" s="209"/>
      <c r="AA80" s="35">
        <v>15</v>
      </c>
      <c r="AB80" s="35">
        <v>15</v>
      </c>
      <c r="AC80" s="35">
        <v>6.48</v>
      </c>
      <c r="AD80" s="35">
        <v>15.120000000000001</v>
      </c>
      <c r="AE80" s="209"/>
      <c r="AF80" s="35">
        <f t="shared" si="1"/>
        <v>0</v>
      </c>
      <c r="AG80" s="35">
        <f t="shared" si="2"/>
        <v>0</v>
      </c>
      <c r="AH80" s="35">
        <f>($AI$55*((AF80+AG80))/100)</f>
        <v>0</v>
      </c>
      <c r="AI80" s="35">
        <f t="shared" si="55"/>
        <v>60</v>
      </c>
      <c r="AJ80" s="188"/>
      <c r="AK80" s="188"/>
      <c r="AL80" s="188"/>
      <c r="AM80" s="188"/>
      <c r="AN80" s="212"/>
      <c r="AO80" s="212"/>
      <c r="AP80" s="212"/>
      <c r="AQ80" s="212"/>
    </row>
    <row r="81" spans="1:43" ht="183.75" customHeight="1" x14ac:dyDescent="0.35">
      <c r="A81" s="506"/>
      <c r="B81" s="195"/>
      <c r="C81" s="192"/>
      <c r="D81" s="195"/>
      <c r="E81" s="195"/>
      <c r="F81" s="195"/>
      <c r="G81" s="195"/>
      <c r="H81" s="201"/>
      <c r="I81" s="204"/>
      <c r="J81" s="204"/>
      <c r="K81" s="189"/>
      <c r="L81" s="189"/>
      <c r="M81" s="189"/>
      <c r="N81" s="189"/>
      <c r="O81" s="207"/>
      <c r="P81" s="189"/>
      <c r="Q81" s="207"/>
      <c r="R81" s="189"/>
      <c r="S81" s="34" t="s">
        <v>237</v>
      </c>
      <c r="T81" s="35" t="str">
        <f t="shared" si="0"/>
        <v>Probabilidad</v>
      </c>
      <c r="U81" s="36" t="s">
        <v>83</v>
      </c>
      <c r="V81" s="36" t="s">
        <v>84</v>
      </c>
      <c r="W81" s="36" t="s">
        <v>85</v>
      </c>
      <c r="X81" s="36" t="s">
        <v>86</v>
      </c>
      <c r="Y81" s="36" t="s">
        <v>87</v>
      </c>
      <c r="Z81" s="210"/>
      <c r="AA81" s="35">
        <v>25</v>
      </c>
      <c r="AB81" s="35">
        <v>15</v>
      </c>
      <c r="AC81" s="35">
        <v>6.0480000000000009</v>
      </c>
      <c r="AD81" s="35">
        <v>9.0719999999999992</v>
      </c>
      <c r="AE81" s="210"/>
      <c r="AF81" s="35">
        <f t="shared" si="1"/>
        <v>0</v>
      </c>
      <c r="AG81" s="35">
        <f t="shared" si="2"/>
        <v>0</v>
      </c>
      <c r="AH81" s="35">
        <f>($AI$56*((AF81+AG81))/100)</f>
        <v>0</v>
      </c>
      <c r="AI81" s="35">
        <f>AI80-AH81</f>
        <v>60</v>
      </c>
      <c r="AJ81" s="189"/>
      <c r="AK81" s="189"/>
      <c r="AL81" s="189"/>
      <c r="AM81" s="189"/>
      <c r="AN81" s="213"/>
      <c r="AO81" s="213"/>
      <c r="AP81" s="213"/>
      <c r="AQ81" s="213"/>
    </row>
    <row r="82" spans="1:43" ht="169.5" customHeight="1" x14ac:dyDescent="0.35">
      <c r="A82" s="506">
        <v>22</v>
      </c>
      <c r="B82" s="193" t="s">
        <v>158</v>
      </c>
      <c r="C82" s="190" t="s">
        <v>159</v>
      </c>
      <c r="D82" s="193" t="s">
        <v>244</v>
      </c>
      <c r="E82" s="193" t="s">
        <v>129</v>
      </c>
      <c r="F82" s="193" t="s">
        <v>245</v>
      </c>
      <c r="G82" s="193" t="s">
        <v>246</v>
      </c>
      <c r="H82" s="199" t="str">
        <f t="shared" ref="H82" si="56">CONCATENATE(E82," ",F82," ",G82)</f>
        <v>Posibilidad de pérdida reputacional ante los funcionarios por la divulgación o alteración no autorizada de los activos de información (Recurso Humano), debido a ausencia o insuficiencia de copias de respaldo, falta de apropiación de las políticas de privacidad de la información y protección contra virus y/o código malicioso, ausencia o insuficiencia de documentación de uso y/o administración.</v>
      </c>
      <c r="I82" s="202" t="s">
        <v>133</v>
      </c>
      <c r="J82" s="202" t="s">
        <v>247</v>
      </c>
      <c r="K82" s="187" t="s">
        <v>76</v>
      </c>
      <c r="L82" s="187" t="s">
        <v>77</v>
      </c>
      <c r="M82" s="187">
        <v>26</v>
      </c>
      <c r="N82" s="187" t="s">
        <v>124</v>
      </c>
      <c r="O82" s="205">
        <f t="shared" ref="O82" si="57">IF(N82="Muy alta",100,IF(N82="Alta",80,IF(N82="Media",60,IF(N82="Baja",40,IF(N82="Muy baja",20,0)))))</f>
        <v>40</v>
      </c>
      <c r="P82" s="187" t="s">
        <v>88</v>
      </c>
      <c r="Q82" s="205">
        <f t="shared" ref="Q82" si="58">IF(P82="Catastrófico",100,IF(P82="Mayor",80,IF(P82="Moderado",60,IF(P82="Menor",40,IF(P82="Leve",20,0)))))</f>
        <v>60</v>
      </c>
      <c r="R82" s="187" t="s">
        <v>88</v>
      </c>
      <c r="S82" s="34" t="s">
        <v>248</v>
      </c>
      <c r="T82" s="35" t="str">
        <f t="shared" si="0"/>
        <v>Probabilidad</v>
      </c>
      <c r="U82" s="36" t="s">
        <v>100</v>
      </c>
      <c r="V82" s="36" t="s">
        <v>84</v>
      </c>
      <c r="W82" s="36" t="s">
        <v>85</v>
      </c>
      <c r="X82" s="36" t="s">
        <v>86</v>
      </c>
      <c r="Y82" s="36" t="s">
        <v>87</v>
      </c>
      <c r="Z82" s="208">
        <v>7.0560000000000009</v>
      </c>
      <c r="AA82" s="35">
        <v>15</v>
      </c>
      <c r="AB82" s="35">
        <v>15</v>
      </c>
      <c r="AC82" s="35">
        <v>12</v>
      </c>
      <c r="AD82" s="35">
        <v>28</v>
      </c>
      <c r="AE82" s="208">
        <v>60</v>
      </c>
      <c r="AF82" s="35">
        <f t="shared" si="1"/>
        <v>0</v>
      </c>
      <c r="AG82" s="35">
        <f t="shared" si="2"/>
        <v>0</v>
      </c>
      <c r="AH82" s="35">
        <f>($Q$58*(AF82+AG82)/100)</f>
        <v>0</v>
      </c>
      <c r="AI82" s="35">
        <f t="shared" ref="AI82" si="59">Q82-AH82</f>
        <v>60</v>
      </c>
      <c r="AJ82" s="187" t="s">
        <v>88</v>
      </c>
      <c r="AK82" s="187" t="s">
        <v>89</v>
      </c>
      <c r="AL82" s="187" t="s">
        <v>216</v>
      </c>
      <c r="AM82" s="187" t="s">
        <v>91</v>
      </c>
      <c r="AN82" s="211"/>
      <c r="AO82" s="211"/>
      <c r="AP82" s="211"/>
      <c r="AQ82" s="211"/>
    </row>
    <row r="83" spans="1:43" ht="198.75" customHeight="1" x14ac:dyDescent="0.35">
      <c r="A83" s="506"/>
      <c r="B83" s="194"/>
      <c r="C83" s="191"/>
      <c r="D83" s="194"/>
      <c r="E83" s="194"/>
      <c r="F83" s="194"/>
      <c r="G83" s="194"/>
      <c r="H83" s="200"/>
      <c r="I83" s="203"/>
      <c r="J83" s="203"/>
      <c r="K83" s="188"/>
      <c r="L83" s="188"/>
      <c r="M83" s="188"/>
      <c r="N83" s="188"/>
      <c r="O83" s="206"/>
      <c r="P83" s="188"/>
      <c r="Q83" s="206"/>
      <c r="R83" s="188"/>
      <c r="S83" s="34" t="s">
        <v>249</v>
      </c>
      <c r="T83" s="35" t="str">
        <f t="shared" si="0"/>
        <v>Probabilidad</v>
      </c>
      <c r="U83" s="36" t="s">
        <v>100</v>
      </c>
      <c r="V83" s="36" t="s">
        <v>84</v>
      </c>
      <c r="W83" s="36" t="s">
        <v>85</v>
      </c>
      <c r="X83" s="36" t="s">
        <v>86</v>
      </c>
      <c r="Y83" s="36" t="s">
        <v>87</v>
      </c>
      <c r="Z83" s="209"/>
      <c r="AA83" s="35">
        <v>15</v>
      </c>
      <c r="AB83" s="35">
        <v>15</v>
      </c>
      <c r="AC83" s="35">
        <v>8.4</v>
      </c>
      <c r="AD83" s="35">
        <v>19.600000000000001</v>
      </c>
      <c r="AE83" s="209"/>
      <c r="AF83" s="35">
        <f t="shared" si="1"/>
        <v>0</v>
      </c>
      <c r="AG83" s="35">
        <f t="shared" si="2"/>
        <v>0</v>
      </c>
      <c r="AH83" s="35">
        <f>($AI$58*((AF83+AG83))/100)</f>
        <v>0</v>
      </c>
      <c r="AI83" s="35">
        <f t="shared" ref="AI83:AI84" si="60">AI82-AH83</f>
        <v>60</v>
      </c>
      <c r="AJ83" s="188"/>
      <c r="AK83" s="188"/>
      <c r="AL83" s="188"/>
      <c r="AM83" s="188"/>
      <c r="AN83" s="212"/>
      <c r="AO83" s="212"/>
      <c r="AP83" s="212"/>
      <c r="AQ83" s="212"/>
    </row>
    <row r="84" spans="1:43" ht="156" customHeight="1" x14ac:dyDescent="0.35">
      <c r="A84" s="506"/>
      <c r="B84" s="194"/>
      <c r="C84" s="191"/>
      <c r="D84" s="194"/>
      <c r="E84" s="194"/>
      <c r="F84" s="194"/>
      <c r="G84" s="194"/>
      <c r="H84" s="200"/>
      <c r="I84" s="203"/>
      <c r="J84" s="203"/>
      <c r="K84" s="188"/>
      <c r="L84" s="188"/>
      <c r="M84" s="188"/>
      <c r="N84" s="188"/>
      <c r="O84" s="206"/>
      <c r="P84" s="188"/>
      <c r="Q84" s="206"/>
      <c r="R84" s="188"/>
      <c r="S84" s="34" t="s">
        <v>250</v>
      </c>
      <c r="T84" s="35" t="str">
        <f t="shared" si="0"/>
        <v>Probabilidad</v>
      </c>
      <c r="U84" s="36" t="s">
        <v>83</v>
      </c>
      <c r="V84" s="36" t="s">
        <v>84</v>
      </c>
      <c r="W84" s="36" t="s">
        <v>85</v>
      </c>
      <c r="X84" s="36" t="s">
        <v>86</v>
      </c>
      <c r="Y84" s="36" t="s">
        <v>87</v>
      </c>
      <c r="Z84" s="209"/>
      <c r="AA84" s="35">
        <v>25</v>
      </c>
      <c r="AB84" s="35">
        <v>15</v>
      </c>
      <c r="AC84" s="35">
        <v>7.84</v>
      </c>
      <c r="AD84" s="35">
        <v>11.760000000000002</v>
      </c>
      <c r="AE84" s="209"/>
      <c r="AF84" s="35">
        <f t="shared" si="1"/>
        <v>0</v>
      </c>
      <c r="AG84" s="35">
        <f t="shared" si="2"/>
        <v>0</v>
      </c>
      <c r="AH84" s="35">
        <f>($AI$59*((AF84+AG84))/100)</f>
        <v>0</v>
      </c>
      <c r="AI84" s="35">
        <f t="shared" si="60"/>
        <v>60</v>
      </c>
      <c r="AJ84" s="188"/>
      <c r="AK84" s="188"/>
      <c r="AL84" s="188"/>
      <c r="AM84" s="188"/>
      <c r="AN84" s="212"/>
      <c r="AO84" s="212"/>
      <c r="AP84" s="212"/>
      <c r="AQ84" s="212"/>
    </row>
    <row r="85" spans="1:43" ht="203.25" customHeight="1" x14ac:dyDescent="0.35">
      <c r="A85" s="506"/>
      <c r="B85" s="195"/>
      <c r="C85" s="192"/>
      <c r="D85" s="195"/>
      <c r="E85" s="195"/>
      <c r="F85" s="195"/>
      <c r="G85" s="195"/>
      <c r="H85" s="201"/>
      <c r="I85" s="204"/>
      <c r="J85" s="204"/>
      <c r="K85" s="189"/>
      <c r="L85" s="189"/>
      <c r="M85" s="189"/>
      <c r="N85" s="189"/>
      <c r="O85" s="207"/>
      <c r="P85" s="189"/>
      <c r="Q85" s="207"/>
      <c r="R85" s="189"/>
      <c r="S85" s="34" t="s">
        <v>251</v>
      </c>
      <c r="T85" s="35" t="str">
        <f t="shared" si="0"/>
        <v>Probabilidad</v>
      </c>
      <c r="U85" s="36" t="s">
        <v>83</v>
      </c>
      <c r="V85" s="36" t="s">
        <v>84</v>
      </c>
      <c r="W85" s="36" t="s">
        <v>85</v>
      </c>
      <c r="X85" s="36" t="s">
        <v>86</v>
      </c>
      <c r="Y85" s="36" t="s">
        <v>87</v>
      </c>
      <c r="Z85" s="210"/>
      <c r="AA85" s="35">
        <v>25</v>
      </c>
      <c r="AB85" s="35">
        <v>15</v>
      </c>
      <c r="AC85" s="35">
        <v>4.7040000000000006</v>
      </c>
      <c r="AD85" s="35">
        <v>7.0560000000000009</v>
      </c>
      <c r="AE85" s="210"/>
      <c r="AF85" s="35">
        <f t="shared" si="1"/>
        <v>0</v>
      </c>
      <c r="AG85" s="35">
        <f t="shared" si="2"/>
        <v>0</v>
      </c>
      <c r="AH85" s="35">
        <f>($AI$60*((AF85+AG85))/100)</f>
        <v>0</v>
      </c>
      <c r="AI85" s="35">
        <f>AI84-AH85</f>
        <v>60</v>
      </c>
      <c r="AJ85" s="189"/>
      <c r="AK85" s="189"/>
      <c r="AL85" s="189"/>
      <c r="AM85" s="188"/>
      <c r="AN85" s="212"/>
      <c r="AO85" s="212"/>
      <c r="AP85" s="212"/>
      <c r="AQ85" s="213"/>
    </row>
    <row r="86" spans="1:43" ht="258.75" customHeight="1" x14ac:dyDescent="0.35">
      <c r="A86" s="506">
        <v>23</v>
      </c>
      <c r="B86" s="193" t="s">
        <v>158</v>
      </c>
      <c r="C86" s="190" t="s">
        <v>159</v>
      </c>
      <c r="D86" s="193" t="s">
        <v>252</v>
      </c>
      <c r="E86" s="193"/>
      <c r="F86" s="193"/>
      <c r="G86" s="193"/>
      <c r="H86" s="199" t="s">
        <v>253</v>
      </c>
      <c r="I86" s="202" t="s">
        <v>96</v>
      </c>
      <c r="J86" s="202" t="s">
        <v>75</v>
      </c>
      <c r="K86" s="187" t="s">
        <v>97</v>
      </c>
      <c r="L86" s="187" t="s">
        <v>98</v>
      </c>
      <c r="M86" s="187">
        <v>2</v>
      </c>
      <c r="N86" s="187" t="s">
        <v>124</v>
      </c>
      <c r="O86" s="205">
        <f t="shared" ref="O86" si="61">IF(N86="Muy alta",100,IF(N86="Alta",80,IF(N86="Media",60,IF(N86="Baja",40,IF(N86="Muy baja",20,0)))))</f>
        <v>40</v>
      </c>
      <c r="P86" s="187" t="s">
        <v>147</v>
      </c>
      <c r="Q86" s="205">
        <f t="shared" ref="Q86" si="62">IF(P86="Catastrófico",100,IF(P86="Mayor",80,IF(P86="Moderado",60,IF(P86="Menor",40,IF(P86="Leve",20,0)))))</f>
        <v>100</v>
      </c>
      <c r="R86" s="187" t="s">
        <v>148</v>
      </c>
      <c r="S86" s="34" t="s">
        <v>254</v>
      </c>
      <c r="T86" s="35" t="str">
        <f t="shared" si="0"/>
        <v>Probabilidad</v>
      </c>
      <c r="U86" s="36" t="s">
        <v>83</v>
      </c>
      <c r="V86" s="36" t="s">
        <v>84</v>
      </c>
      <c r="W86" s="36" t="s">
        <v>85</v>
      </c>
      <c r="X86" s="36" t="s">
        <v>86</v>
      </c>
      <c r="Y86" s="36" t="s">
        <v>87</v>
      </c>
      <c r="Z86" s="208">
        <v>5.1840000000000002</v>
      </c>
      <c r="AA86" s="35">
        <v>25</v>
      </c>
      <c r="AB86" s="35">
        <v>15</v>
      </c>
      <c r="AC86" s="35">
        <v>16</v>
      </c>
      <c r="AD86" s="35">
        <v>24</v>
      </c>
      <c r="AE86" s="208">
        <v>100</v>
      </c>
      <c r="AF86" s="35">
        <f t="shared" si="1"/>
        <v>0</v>
      </c>
      <c r="AG86" s="35">
        <f t="shared" si="2"/>
        <v>0</v>
      </c>
      <c r="AH86" s="35">
        <f>($Q$62*((AF86+AG86))/100)</f>
        <v>0</v>
      </c>
      <c r="AI86" s="35">
        <f t="shared" ref="AI86" si="63">Q86-AH86</f>
        <v>100</v>
      </c>
      <c r="AJ86" s="187" t="s">
        <v>148</v>
      </c>
      <c r="AK86" s="187" t="s">
        <v>102</v>
      </c>
      <c r="AL86" s="187" t="s">
        <v>255</v>
      </c>
      <c r="AM86" s="504" t="s">
        <v>256</v>
      </c>
      <c r="AN86" s="505">
        <v>44576</v>
      </c>
      <c r="AO86" s="505">
        <v>44925</v>
      </c>
      <c r="AP86" s="505" t="s">
        <v>257</v>
      </c>
      <c r="AQ86" s="205" t="s">
        <v>258</v>
      </c>
    </row>
    <row r="87" spans="1:43" ht="319.5" customHeight="1" x14ac:dyDescent="0.35">
      <c r="A87" s="506"/>
      <c r="B87" s="194"/>
      <c r="C87" s="191"/>
      <c r="D87" s="194"/>
      <c r="E87" s="194"/>
      <c r="F87" s="194"/>
      <c r="G87" s="194"/>
      <c r="H87" s="200"/>
      <c r="I87" s="203"/>
      <c r="J87" s="203"/>
      <c r="K87" s="188"/>
      <c r="L87" s="188"/>
      <c r="M87" s="188"/>
      <c r="N87" s="188"/>
      <c r="O87" s="206"/>
      <c r="P87" s="188"/>
      <c r="Q87" s="206"/>
      <c r="R87" s="188"/>
      <c r="S87" s="33" t="s">
        <v>259</v>
      </c>
      <c r="T87" s="35" t="str">
        <f t="shared" si="0"/>
        <v>Probabilidad</v>
      </c>
      <c r="U87" s="36" t="s">
        <v>83</v>
      </c>
      <c r="V87" s="36" t="s">
        <v>84</v>
      </c>
      <c r="W87" s="36" t="s">
        <v>85</v>
      </c>
      <c r="X87" s="36" t="s">
        <v>86</v>
      </c>
      <c r="Y87" s="36" t="s">
        <v>87</v>
      </c>
      <c r="Z87" s="209"/>
      <c r="AA87" s="35">
        <v>25</v>
      </c>
      <c r="AB87" s="35">
        <v>15</v>
      </c>
      <c r="AC87" s="35">
        <v>9.6</v>
      </c>
      <c r="AD87" s="35">
        <v>14.4</v>
      </c>
      <c r="AE87" s="209"/>
      <c r="AF87" s="35">
        <f t="shared" si="1"/>
        <v>0</v>
      </c>
      <c r="AG87" s="35">
        <f t="shared" si="2"/>
        <v>0</v>
      </c>
      <c r="AH87" s="35">
        <f>($AI$62*((AF87+AG87))/100)</f>
        <v>0</v>
      </c>
      <c r="AI87" s="35">
        <f t="shared" ref="AI87:AI88" si="64">AI86-AH87</f>
        <v>100</v>
      </c>
      <c r="AJ87" s="188"/>
      <c r="AK87" s="188"/>
      <c r="AL87" s="188"/>
      <c r="AM87" s="504"/>
      <c r="AN87" s="504"/>
      <c r="AO87" s="505"/>
      <c r="AP87" s="504"/>
      <c r="AQ87" s="206"/>
    </row>
    <row r="88" spans="1:43" ht="165.75" customHeight="1" x14ac:dyDescent="0.35">
      <c r="A88" s="506"/>
      <c r="B88" s="194"/>
      <c r="C88" s="191"/>
      <c r="D88" s="194"/>
      <c r="E88" s="194"/>
      <c r="F88" s="194"/>
      <c r="G88" s="194"/>
      <c r="H88" s="200"/>
      <c r="I88" s="203"/>
      <c r="J88" s="203"/>
      <c r="K88" s="188"/>
      <c r="L88" s="188"/>
      <c r="M88" s="188"/>
      <c r="N88" s="188"/>
      <c r="O88" s="206"/>
      <c r="P88" s="188"/>
      <c r="Q88" s="206"/>
      <c r="R88" s="188"/>
      <c r="S88" s="34" t="s">
        <v>260</v>
      </c>
      <c r="T88" s="35" t="str">
        <f t="shared" si="0"/>
        <v>Probabilidad</v>
      </c>
      <c r="U88" s="36" t="s">
        <v>83</v>
      </c>
      <c r="V88" s="36" t="s">
        <v>84</v>
      </c>
      <c r="W88" s="36" t="s">
        <v>85</v>
      </c>
      <c r="X88" s="36" t="s">
        <v>86</v>
      </c>
      <c r="Y88" s="36" t="s">
        <v>87</v>
      </c>
      <c r="Z88" s="209"/>
      <c r="AA88" s="35">
        <v>25</v>
      </c>
      <c r="AB88" s="35">
        <v>15</v>
      </c>
      <c r="AC88" s="35">
        <v>5.76</v>
      </c>
      <c r="AD88" s="35">
        <v>8.64</v>
      </c>
      <c r="AE88" s="209"/>
      <c r="AF88" s="35">
        <f t="shared" si="1"/>
        <v>0</v>
      </c>
      <c r="AG88" s="35">
        <f t="shared" si="2"/>
        <v>0</v>
      </c>
      <c r="AH88" s="35">
        <f>($AI$63*((AF88+AG88))/100)</f>
        <v>0</v>
      </c>
      <c r="AI88" s="35">
        <f t="shared" si="64"/>
        <v>100</v>
      </c>
      <c r="AJ88" s="188"/>
      <c r="AK88" s="188"/>
      <c r="AL88" s="188"/>
      <c r="AM88" s="504" t="s">
        <v>261</v>
      </c>
      <c r="AN88" s="505">
        <v>44564</v>
      </c>
      <c r="AO88" s="505">
        <v>44925</v>
      </c>
      <c r="AP88" s="505">
        <v>44742</v>
      </c>
      <c r="AQ88" s="205" t="s">
        <v>258</v>
      </c>
    </row>
    <row r="89" spans="1:43" ht="144.75" customHeight="1" x14ac:dyDescent="0.35">
      <c r="A89" s="506"/>
      <c r="B89" s="195"/>
      <c r="C89" s="192"/>
      <c r="D89" s="195"/>
      <c r="E89" s="195"/>
      <c r="F89" s="195"/>
      <c r="G89" s="195"/>
      <c r="H89" s="201"/>
      <c r="I89" s="204"/>
      <c r="J89" s="204"/>
      <c r="K89" s="189"/>
      <c r="L89" s="189"/>
      <c r="M89" s="189"/>
      <c r="N89" s="189"/>
      <c r="O89" s="207"/>
      <c r="P89" s="189"/>
      <c r="Q89" s="207"/>
      <c r="R89" s="189"/>
      <c r="S89" s="34" t="s">
        <v>262</v>
      </c>
      <c r="T89" s="35" t="str">
        <f t="shared" si="0"/>
        <v>Probabilidad</v>
      </c>
      <c r="U89" s="36" t="s">
        <v>83</v>
      </c>
      <c r="V89" s="36" t="s">
        <v>84</v>
      </c>
      <c r="W89" s="36" t="s">
        <v>85</v>
      </c>
      <c r="X89" s="36" t="s">
        <v>86</v>
      </c>
      <c r="Y89" s="36" t="s">
        <v>87</v>
      </c>
      <c r="Z89" s="210"/>
      <c r="AA89" s="35">
        <v>25</v>
      </c>
      <c r="AB89" s="35">
        <v>15</v>
      </c>
      <c r="AC89" s="35">
        <v>3.4560000000000004</v>
      </c>
      <c r="AD89" s="35">
        <v>5.1840000000000002</v>
      </c>
      <c r="AE89" s="210"/>
      <c r="AF89" s="35">
        <f t="shared" si="1"/>
        <v>0</v>
      </c>
      <c r="AG89" s="35">
        <f t="shared" si="2"/>
        <v>0</v>
      </c>
      <c r="AH89" s="35">
        <f>($AI$64*((AF89+AG89))/100)</f>
        <v>0</v>
      </c>
      <c r="AI89" s="35">
        <f>AI88-AH89</f>
        <v>100</v>
      </c>
      <c r="AJ89" s="189"/>
      <c r="AK89" s="189"/>
      <c r="AL89" s="189"/>
      <c r="AM89" s="504"/>
      <c r="AN89" s="504"/>
      <c r="AO89" s="505"/>
      <c r="AP89" s="504"/>
      <c r="AQ89" s="206"/>
    </row>
    <row r="90" spans="1:43" ht="261" x14ac:dyDescent="0.35">
      <c r="A90" s="483">
        <v>24</v>
      </c>
      <c r="B90" s="486" t="s">
        <v>263</v>
      </c>
      <c r="C90" s="489" t="s">
        <v>264</v>
      </c>
      <c r="D90" s="486" t="s">
        <v>265</v>
      </c>
      <c r="E90" s="486" t="s">
        <v>70</v>
      </c>
      <c r="F90" s="486" t="s">
        <v>266</v>
      </c>
      <c r="G90" s="486" t="s">
        <v>267</v>
      </c>
      <c r="H90" s="492" t="s">
        <v>268</v>
      </c>
      <c r="I90" s="282" t="s">
        <v>74</v>
      </c>
      <c r="J90" s="282" t="s">
        <v>75</v>
      </c>
      <c r="K90" s="483" t="s">
        <v>76</v>
      </c>
      <c r="L90" s="483" t="s">
        <v>77</v>
      </c>
      <c r="M90" s="483">
        <v>1</v>
      </c>
      <c r="N90" s="483" t="s">
        <v>146</v>
      </c>
      <c r="O90" s="495">
        <v>20</v>
      </c>
      <c r="P90" s="483" t="s">
        <v>125</v>
      </c>
      <c r="Q90" s="495">
        <v>40</v>
      </c>
      <c r="R90" s="483" t="s">
        <v>269</v>
      </c>
      <c r="S90" s="33" t="s">
        <v>270</v>
      </c>
      <c r="T90" s="30" t="s">
        <v>82</v>
      </c>
      <c r="U90" s="31" t="s">
        <v>83</v>
      </c>
      <c r="V90" s="31" t="s">
        <v>84</v>
      </c>
      <c r="W90" s="31" t="s">
        <v>85</v>
      </c>
      <c r="X90" s="31" t="s">
        <v>86</v>
      </c>
      <c r="Y90" s="31" t="s">
        <v>87</v>
      </c>
      <c r="Z90" s="498">
        <v>7.2</v>
      </c>
      <c r="AA90" s="30">
        <v>25</v>
      </c>
      <c r="AB90" s="30">
        <v>15</v>
      </c>
      <c r="AC90" s="30">
        <v>8</v>
      </c>
      <c r="AD90" s="30">
        <v>12</v>
      </c>
      <c r="AE90" s="498">
        <v>40</v>
      </c>
      <c r="AF90" s="30">
        <v>0</v>
      </c>
      <c r="AG90" s="30">
        <v>0</v>
      </c>
      <c r="AH90" s="30">
        <v>0</v>
      </c>
      <c r="AI90" s="30">
        <v>40</v>
      </c>
      <c r="AJ90" s="483" t="s">
        <v>269</v>
      </c>
      <c r="AK90" s="483" t="s">
        <v>89</v>
      </c>
      <c r="AL90" s="483" t="s">
        <v>271</v>
      </c>
      <c r="AM90" s="483" t="s">
        <v>91</v>
      </c>
      <c r="AN90" s="481"/>
      <c r="AO90" s="481"/>
      <c r="AP90" s="481"/>
      <c r="AQ90" s="481"/>
    </row>
    <row r="91" spans="1:43" ht="284.25" customHeight="1" x14ac:dyDescent="0.35">
      <c r="A91" s="484"/>
      <c r="B91" s="487"/>
      <c r="C91" s="490"/>
      <c r="D91" s="487"/>
      <c r="E91" s="487"/>
      <c r="F91" s="487"/>
      <c r="G91" s="487"/>
      <c r="H91" s="493"/>
      <c r="I91" s="283"/>
      <c r="J91" s="283"/>
      <c r="K91" s="484"/>
      <c r="L91" s="484"/>
      <c r="M91" s="484"/>
      <c r="N91" s="484"/>
      <c r="O91" s="496"/>
      <c r="P91" s="484"/>
      <c r="Q91" s="496"/>
      <c r="R91" s="484"/>
      <c r="S91" s="33" t="s">
        <v>272</v>
      </c>
      <c r="T91" s="30" t="s">
        <v>82</v>
      </c>
      <c r="U91" s="31" t="s">
        <v>83</v>
      </c>
      <c r="V91" s="31" t="s">
        <v>84</v>
      </c>
      <c r="W91" s="31" t="s">
        <v>85</v>
      </c>
      <c r="X91" s="31" t="s">
        <v>86</v>
      </c>
      <c r="Y91" s="31" t="s">
        <v>87</v>
      </c>
      <c r="Z91" s="499"/>
      <c r="AA91" s="30">
        <v>25</v>
      </c>
      <c r="AB91" s="30">
        <v>15</v>
      </c>
      <c r="AC91" s="30">
        <v>4.8</v>
      </c>
      <c r="AD91" s="30">
        <v>7.2</v>
      </c>
      <c r="AE91" s="499"/>
      <c r="AF91" s="30">
        <v>0</v>
      </c>
      <c r="AG91" s="30">
        <v>0</v>
      </c>
      <c r="AH91" s="30">
        <v>0</v>
      </c>
      <c r="AI91" s="30">
        <v>40</v>
      </c>
      <c r="AJ91" s="484"/>
      <c r="AK91" s="484"/>
      <c r="AL91" s="484"/>
      <c r="AM91" s="485"/>
      <c r="AN91" s="482"/>
      <c r="AO91" s="482"/>
      <c r="AP91" s="482"/>
      <c r="AQ91" s="482"/>
    </row>
    <row r="92" spans="1:43" ht="84.75" customHeight="1" x14ac:dyDescent="0.35">
      <c r="A92" s="485"/>
      <c r="B92" s="488"/>
      <c r="C92" s="491"/>
      <c r="D92" s="488"/>
      <c r="E92" s="488"/>
      <c r="F92" s="488"/>
      <c r="G92" s="488"/>
      <c r="H92" s="494"/>
      <c r="I92" s="284"/>
      <c r="J92" s="284"/>
      <c r="K92" s="485"/>
      <c r="L92" s="485"/>
      <c r="M92" s="485"/>
      <c r="N92" s="485"/>
      <c r="O92" s="497"/>
      <c r="P92" s="485"/>
      <c r="Q92" s="497"/>
      <c r="R92" s="485"/>
      <c r="S92" s="33"/>
      <c r="T92" s="30" t="s">
        <v>94</v>
      </c>
      <c r="U92" s="31"/>
      <c r="V92" s="31"/>
      <c r="W92" s="31"/>
      <c r="X92" s="31"/>
      <c r="Y92" s="31"/>
      <c r="Z92" s="500"/>
      <c r="AA92" s="30">
        <v>0</v>
      </c>
      <c r="AB92" s="30">
        <v>0</v>
      </c>
      <c r="AC92" s="30">
        <v>0</v>
      </c>
      <c r="AD92" s="30">
        <v>7.2</v>
      </c>
      <c r="AE92" s="500"/>
      <c r="AF92" s="30">
        <v>0</v>
      </c>
      <c r="AG92" s="30">
        <v>0</v>
      </c>
      <c r="AH92" s="30">
        <v>0</v>
      </c>
      <c r="AI92" s="30">
        <v>40</v>
      </c>
      <c r="AJ92" s="485"/>
      <c r="AK92" s="485"/>
      <c r="AL92" s="485"/>
      <c r="AM92" s="33"/>
      <c r="AN92" s="38"/>
      <c r="AO92" s="38"/>
      <c r="AP92" s="38"/>
      <c r="AQ92" s="38"/>
    </row>
    <row r="93" spans="1:43" ht="282" customHeight="1" x14ac:dyDescent="0.35">
      <c r="A93" s="483">
        <v>25</v>
      </c>
      <c r="B93" s="486" t="s">
        <v>263</v>
      </c>
      <c r="C93" s="489" t="s">
        <v>264</v>
      </c>
      <c r="D93" s="486" t="s">
        <v>273</v>
      </c>
      <c r="E93" s="486" t="s">
        <v>70</v>
      </c>
      <c r="F93" s="486" t="s">
        <v>274</v>
      </c>
      <c r="G93" s="486" t="s">
        <v>275</v>
      </c>
      <c r="H93" s="492" t="s">
        <v>276</v>
      </c>
      <c r="I93" s="282" t="s">
        <v>74</v>
      </c>
      <c r="J93" s="282" t="s">
        <v>75</v>
      </c>
      <c r="K93" s="483" t="s">
        <v>76</v>
      </c>
      <c r="L93" s="483" t="s">
        <v>77</v>
      </c>
      <c r="M93" s="483">
        <v>126</v>
      </c>
      <c r="N93" s="483" t="s">
        <v>124</v>
      </c>
      <c r="O93" s="495">
        <v>40</v>
      </c>
      <c r="P93" s="483" t="s">
        <v>277</v>
      </c>
      <c r="Q93" s="495">
        <v>20</v>
      </c>
      <c r="R93" s="483" t="s">
        <v>269</v>
      </c>
      <c r="S93" s="33" t="s">
        <v>278</v>
      </c>
      <c r="T93" s="30" t="s">
        <v>82</v>
      </c>
      <c r="U93" s="31" t="s">
        <v>83</v>
      </c>
      <c r="V93" s="31" t="s">
        <v>84</v>
      </c>
      <c r="W93" s="31" t="s">
        <v>85</v>
      </c>
      <c r="X93" s="31" t="s">
        <v>86</v>
      </c>
      <c r="Y93" s="31" t="s">
        <v>127</v>
      </c>
      <c r="Z93" s="498">
        <v>24.32</v>
      </c>
      <c r="AA93" s="30">
        <v>25</v>
      </c>
      <c r="AB93" s="30">
        <v>15</v>
      </c>
      <c r="AC93" s="30">
        <v>8</v>
      </c>
      <c r="AD93" s="30">
        <v>32</v>
      </c>
      <c r="AE93" s="498">
        <v>20</v>
      </c>
      <c r="AF93" s="30">
        <v>0</v>
      </c>
      <c r="AG93" s="30">
        <v>0</v>
      </c>
      <c r="AH93" s="30">
        <v>0</v>
      </c>
      <c r="AI93" s="30">
        <v>20</v>
      </c>
      <c r="AJ93" s="483" t="s">
        <v>269</v>
      </c>
      <c r="AK93" s="483" t="s">
        <v>89</v>
      </c>
      <c r="AL93" s="483" t="s">
        <v>271</v>
      </c>
      <c r="AM93" s="483" t="s">
        <v>91</v>
      </c>
      <c r="AN93" s="481"/>
      <c r="AO93" s="481"/>
      <c r="AP93" s="481"/>
      <c r="AQ93" s="481"/>
    </row>
    <row r="94" spans="1:43" ht="221.25" customHeight="1" x14ac:dyDescent="0.35">
      <c r="A94" s="484"/>
      <c r="B94" s="487"/>
      <c r="C94" s="490"/>
      <c r="D94" s="487"/>
      <c r="E94" s="487"/>
      <c r="F94" s="487"/>
      <c r="G94" s="487"/>
      <c r="H94" s="493"/>
      <c r="I94" s="283"/>
      <c r="J94" s="283"/>
      <c r="K94" s="484"/>
      <c r="L94" s="484"/>
      <c r="M94" s="484"/>
      <c r="N94" s="484"/>
      <c r="O94" s="496"/>
      <c r="P94" s="484"/>
      <c r="Q94" s="496"/>
      <c r="R94" s="484"/>
      <c r="S94" s="33" t="s">
        <v>279</v>
      </c>
      <c r="T94" s="30" t="s">
        <v>82</v>
      </c>
      <c r="U94" s="31" t="s">
        <v>83</v>
      </c>
      <c r="V94" s="31" t="s">
        <v>84</v>
      </c>
      <c r="W94" s="31" t="s">
        <v>85</v>
      </c>
      <c r="X94" s="31" t="s">
        <v>86</v>
      </c>
      <c r="Y94" s="31" t="s">
        <v>87</v>
      </c>
      <c r="Z94" s="499"/>
      <c r="AA94" s="30">
        <v>25</v>
      </c>
      <c r="AB94" s="30">
        <v>15</v>
      </c>
      <c r="AC94" s="30">
        <v>4.8</v>
      </c>
      <c r="AD94" s="30">
        <v>27.2</v>
      </c>
      <c r="AE94" s="499"/>
      <c r="AF94" s="30">
        <v>0</v>
      </c>
      <c r="AG94" s="30">
        <v>0</v>
      </c>
      <c r="AH94" s="30">
        <v>0</v>
      </c>
      <c r="AI94" s="30">
        <v>20</v>
      </c>
      <c r="AJ94" s="484"/>
      <c r="AK94" s="484"/>
      <c r="AL94" s="484"/>
      <c r="AM94" s="484"/>
      <c r="AN94" s="503"/>
      <c r="AO94" s="503"/>
      <c r="AP94" s="503"/>
      <c r="AQ94" s="503"/>
    </row>
    <row r="95" spans="1:43" ht="279" customHeight="1" x14ac:dyDescent="0.35">
      <c r="A95" s="485"/>
      <c r="B95" s="488"/>
      <c r="C95" s="491"/>
      <c r="D95" s="488"/>
      <c r="E95" s="488"/>
      <c r="F95" s="488"/>
      <c r="G95" s="488"/>
      <c r="H95" s="494"/>
      <c r="I95" s="284"/>
      <c r="J95" s="284"/>
      <c r="K95" s="485"/>
      <c r="L95" s="485"/>
      <c r="M95" s="485"/>
      <c r="N95" s="485"/>
      <c r="O95" s="497"/>
      <c r="P95" s="485"/>
      <c r="Q95" s="497"/>
      <c r="R95" s="485"/>
      <c r="S95" s="33" t="s">
        <v>272</v>
      </c>
      <c r="T95" s="30" t="s">
        <v>82</v>
      </c>
      <c r="U95" s="31" t="s">
        <v>83</v>
      </c>
      <c r="V95" s="31" t="s">
        <v>84</v>
      </c>
      <c r="W95" s="31" t="s">
        <v>85</v>
      </c>
      <c r="X95" s="31" t="s">
        <v>86</v>
      </c>
      <c r="Y95" s="31" t="s">
        <v>87</v>
      </c>
      <c r="Z95" s="500"/>
      <c r="AA95" s="30">
        <v>25</v>
      </c>
      <c r="AB95" s="30">
        <v>15</v>
      </c>
      <c r="AC95" s="30">
        <v>2.88</v>
      </c>
      <c r="AD95" s="30">
        <v>24.32</v>
      </c>
      <c r="AE95" s="500"/>
      <c r="AF95" s="30">
        <v>0</v>
      </c>
      <c r="AG95" s="30">
        <v>0</v>
      </c>
      <c r="AH95" s="30">
        <v>0</v>
      </c>
      <c r="AI95" s="30">
        <v>20</v>
      </c>
      <c r="AJ95" s="485"/>
      <c r="AK95" s="485"/>
      <c r="AL95" s="485"/>
      <c r="AM95" s="485"/>
      <c r="AN95" s="482"/>
      <c r="AO95" s="482"/>
      <c r="AP95" s="482"/>
      <c r="AQ95" s="482"/>
    </row>
    <row r="96" spans="1:43" ht="159.5" x14ac:dyDescent="0.35">
      <c r="A96" s="483">
        <v>26</v>
      </c>
      <c r="B96" s="486" t="s">
        <v>263</v>
      </c>
      <c r="C96" s="489" t="s">
        <v>264</v>
      </c>
      <c r="D96" s="486" t="s">
        <v>280</v>
      </c>
      <c r="E96" s="486" t="s">
        <v>129</v>
      </c>
      <c r="F96" s="486" t="s">
        <v>281</v>
      </c>
      <c r="G96" s="486" t="s">
        <v>282</v>
      </c>
      <c r="H96" s="492" t="s">
        <v>283</v>
      </c>
      <c r="I96" s="282" t="s">
        <v>74</v>
      </c>
      <c r="J96" s="282" t="s">
        <v>75</v>
      </c>
      <c r="K96" s="483" t="s">
        <v>76</v>
      </c>
      <c r="L96" s="483" t="s">
        <v>77</v>
      </c>
      <c r="M96" s="483">
        <v>5</v>
      </c>
      <c r="N96" s="483" t="s">
        <v>124</v>
      </c>
      <c r="O96" s="495">
        <v>40</v>
      </c>
      <c r="P96" s="483" t="s">
        <v>125</v>
      </c>
      <c r="Q96" s="495">
        <v>40</v>
      </c>
      <c r="R96" s="483" t="s">
        <v>88</v>
      </c>
      <c r="S96" s="33" t="s">
        <v>284</v>
      </c>
      <c r="T96" s="30" t="s">
        <v>82</v>
      </c>
      <c r="U96" s="31" t="s">
        <v>83</v>
      </c>
      <c r="V96" s="31" t="s">
        <v>84</v>
      </c>
      <c r="W96" s="31" t="s">
        <v>85</v>
      </c>
      <c r="X96" s="31" t="s">
        <v>86</v>
      </c>
      <c r="Y96" s="31" t="s">
        <v>87</v>
      </c>
      <c r="Z96" s="498">
        <v>14.4</v>
      </c>
      <c r="AA96" s="30">
        <v>25</v>
      </c>
      <c r="AB96" s="30">
        <v>15</v>
      </c>
      <c r="AC96" s="30">
        <v>16</v>
      </c>
      <c r="AD96" s="30">
        <v>24</v>
      </c>
      <c r="AE96" s="498">
        <v>40</v>
      </c>
      <c r="AF96" s="30">
        <v>0</v>
      </c>
      <c r="AG96" s="30">
        <v>0</v>
      </c>
      <c r="AH96" s="30">
        <v>0</v>
      </c>
      <c r="AI96" s="30">
        <v>40</v>
      </c>
      <c r="AJ96" s="483" t="s">
        <v>269</v>
      </c>
      <c r="AK96" s="483" t="s">
        <v>89</v>
      </c>
      <c r="AL96" s="483" t="s">
        <v>271</v>
      </c>
      <c r="AM96" s="483" t="s">
        <v>91</v>
      </c>
      <c r="AN96" s="481"/>
      <c r="AO96" s="481"/>
      <c r="AP96" s="481"/>
      <c r="AQ96" s="481"/>
    </row>
    <row r="97" spans="1:43" ht="217.5" x14ac:dyDescent="0.35">
      <c r="A97" s="484"/>
      <c r="B97" s="487"/>
      <c r="C97" s="490"/>
      <c r="D97" s="487"/>
      <c r="E97" s="487"/>
      <c r="F97" s="487"/>
      <c r="G97" s="487"/>
      <c r="H97" s="493"/>
      <c r="I97" s="283"/>
      <c r="J97" s="283"/>
      <c r="K97" s="484"/>
      <c r="L97" s="484"/>
      <c r="M97" s="484"/>
      <c r="N97" s="484"/>
      <c r="O97" s="496"/>
      <c r="P97" s="484"/>
      <c r="Q97" s="496"/>
      <c r="R97" s="484"/>
      <c r="S97" s="33" t="s">
        <v>285</v>
      </c>
      <c r="T97" s="30" t="s">
        <v>82</v>
      </c>
      <c r="U97" s="31" t="s">
        <v>83</v>
      </c>
      <c r="V97" s="31" t="s">
        <v>84</v>
      </c>
      <c r="W97" s="31" t="s">
        <v>85</v>
      </c>
      <c r="X97" s="31" t="s">
        <v>86</v>
      </c>
      <c r="Y97" s="31" t="s">
        <v>87</v>
      </c>
      <c r="Z97" s="499"/>
      <c r="AA97" s="30">
        <v>25</v>
      </c>
      <c r="AB97" s="30">
        <v>15</v>
      </c>
      <c r="AC97" s="30">
        <v>9.6</v>
      </c>
      <c r="AD97" s="30">
        <v>14.4</v>
      </c>
      <c r="AE97" s="499"/>
      <c r="AF97" s="30">
        <v>0</v>
      </c>
      <c r="AG97" s="30">
        <v>0</v>
      </c>
      <c r="AH97" s="30">
        <v>0</v>
      </c>
      <c r="AI97" s="30">
        <v>40</v>
      </c>
      <c r="AJ97" s="484"/>
      <c r="AK97" s="484"/>
      <c r="AL97" s="484"/>
      <c r="AM97" s="485"/>
      <c r="AN97" s="482"/>
      <c r="AO97" s="482"/>
      <c r="AP97" s="482"/>
      <c r="AQ97" s="482"/>
    </row>
    <row r="98" spans="1:43" ht="84.75" customHeight="1" x14ac:dyDescent="0.35">
      <c r="A98" s="485"/>
      <c r="B98" s="488"/>
      <c r="C98" s="491"/>
      <c r="D98" s="488"/>
      <c r="E98" s="488"/>
      <c r="F98" s="488"/>
      <c r="G98" s="488"/>
      <c r="H98" s="494"/>
      <c r="I98" s="284"/>
      <c r="J98" s="284"/>
      <c r="K98" s="485"/>
      <c r="L98" s="485"/>
      <c r="M98" s="485"/>
      <c r="N98" s="485"/>
      <c r="O98" s="497"/>
      <c r="P98" s="485"/>
      <c r="Q98" s="497"/>
      <c r="R98" s="485"/>
      <c r="S98" s="33"/>
      <c r="T98" s="30" t="s">
        <v>94</v>
      </c>
      <c r="U98" s="31"/>
      <c r="V98" s="31"/>
      <c r="W98" s="31"/>
      <c r="X98" s="31"/>
      <c r="Y98" s="31"/>
      <c r="Z98" s="500"/>
      <c r="AA98" s="30">
        <v>0</v>
      </c>
      <c r="AB98" s="30">
        <v>0</v>
      </c>
      <c r="AC98" s="30">
        <v>0</v>
      </c>
      <c r="AD98" s="30">
        <v>14.4</v>
      </c>
      <c r="AE98" s="500"/>
      <c r="AF98" s="30">
        <v>0</v>
      </c>
      <c r="AG98" s="30">
        <v>0</v>
      </c>
      <c r="AH98" s="30">
        <v>0</v>
      </c>
      <c r="AI98" s="30">
        <v>40</v>
      </c>
      <c r="AJ98" s="485"/>
      <c r="AK98" s="485"/>
      <c r="AL98" s="485"/>
      <c r="AM98" s="33"/>
      <c r="AN98" s="38"/>
      <c r="AO98" s="38"/>
      <c r="AP98" s="38"/>
      <c r="AQ98" s="38"/>
    </row>
    <row r="99" spans="1:43" ht="188.5" x14ac:dyDescent="0.35">
      <c r="A99" s="483">
        <v>27</v>
      </c>
      <c r="B99" s="486" t="s">
        <v>263</v>
      </c>
      <c r="C99" s="489" t="s">
        <v>264</v>
      </c>
      <c r="D99" s="486" t="s">
        <v>286</v>
      </c>
      <c r="E99" s="486" t="s">
        <v>129</v>
      </c>
      <c r="F99" s="486" t="s">
        <v>287</v>
      </c>
      <c r="G99" s="486" t="s">
        <v>288</v>
      </c>
      <c r="H99" s="492" t="s">
        <v>289</v>
      </c>
      <c r="I99" s="282" t="s">
        <v>133</v>
      </c>
      <c r="J99" s="282" t="s">
        <v>290</v>
      </c>
      <c r="K99" s="483" t="s">
        <v>76</v>
      </c>
      <c r="L99" s="483" t="s">
        <v>77</v>
      </c>
      <c r="M99" s="483">
        <v>53</v>
      </c>
      <c r="N99" s="483" t="s">
        <v>124</v>
      </c>
      <c r="O99" s="495">
        <v>40</v>
      </c>
      <c r="P99" s="483" t="s">
        <v>125</v>
      </c>
      <c r="Q99" s="495">
        <v>40</v>
      </c>
      <c r="R99" s="483" t="s">
        <v>88</v>
      </c>
      <c r="S99" s="33" t="s">
        <v>291</v>
      </c>
      <c r="T99" s="30" t="s">
        <v>82</v>
      </c>
      <c r="U99" s="31" t="s">
        <v>83</v>
      </c>
      <c r="V99" s="31" t="s">
        <v>84</v>
      </c>
      <c r="W99" s="31" t="s">
        <v>85</v>
      </c>
      <c r="X99" s="31" t="s">
        <v>86</v>
      </c>
      <c r="Y99" s="31" t="s">
        <v>87</v>
      </c>
      <c r="Z99" s="498">
        <v>14.4</v>
      </c>
      <c r="AA99" s="30">
        <v>25</v>
      </c>
      <c r="AB99" s="30">
        <v>15</v>
      </c>
      <c r="AC99" s="30">
        <v>16</v>
      </c>
      <c r="AD99" s="30">
        <v>24</v>
      </c>
      <c r="AE99" s="498">
        <v>40</v>
      </c>
      <c r="AF99" s="30">
        <v>0</v>
      </c>
      <c r="AG99" s="30">
        <v>0</v>
      </c>
      <c r="AH99" s="30">
        <v>0</v>
      </c>
      <c r="AI99" s="30">
        <v>40</v>
      </c>
      <c r="AJ99" s="483" t="s">
        <v>269</v>
      </c>
      <c r="AK99" s="483" t="s">
        <v>89</v>
      </c>
      <c r="AL99" s="483" t="s">
        <v>271</v>
      </c>
      <c r="AM99" s="483" t="s">
        <v>91</v>
      </c>
      <c r="AN99" s="481"/>
      <c r="AO99" s="481"/>
      <c r="AP99" s="481"/>
      <c r="AQ99" s="481"/>
    </row>
    <row r="100" spans="1:43" ht="232" x14ac:dyDescent="0.35">
      <c r="A100" s="484"/>
      <c r="B100" s="487"/>
      <c r="C100" s="490"/>
      <c r="D100" s="487"/>
      <c r="E100" s="487"/>
      <c r="F100" s="487"/>
      <c r="G100" s="487"/>
      <c r="H100" s="493"/>
      <c r="I100" s="283"/>
      <c r="J100" s="283"/>
      <c r="K100" s="484"/>
      <c r="L100" s="484"/>
      <c r="M100" s="484"/>
      <c r="N100" s="484"/>
      <c r="O100" s="496"/>
      <c r="P100" s="484"/>
      <c r="Q100" s="496"/>
      <c r="R100" s="484"/>
      <c r="S100" s="33" t="s">
        <v>292</v>
      </c>
      <c r="T100" s="30" t="s">
        <v>82</v>
      </c>
      <c r="U100" s="31" t="s">
        <v>83</v>
      </c>
      <c r="V100" s="31" t="s">
        <v>84</v>
      </c>
      <c r="W100" s="31" t="s">
        <v>85</v>
      </c>
      <c r="X100" s="31" t="s">
        <v>86</v>
      </c>
      <c r="Y100" s="31" t="s">
        <v>87</v>
      </c>
      <c r="Z100" s="499"/>
      <c r="AA100" s="30">
        <v>25</v>
      </c>
      <c r="AB100" s="30">
        <v>15</v>
      </c>
      <c r="AC100" s="30">
        <v>9.6</v>
      </c>
      <c r="AD100" s="30">
        <v>14.4</v>
      </c>
      <c r="AE100" s="499"/>
      <c r="AF100" s="30">
        <v>0</v>
      </c>
      <c r="AG100" s="30">
        <v>0</v>
      </c>
      <c r="AH100" s="30">
        <v>0</v>
      </c>
      <c r="AI100" s="30">
        <v>40</v>
      </c>
      <c r="AJ100" s="484"/>
      <c r="AK100" s="484"/>
      <c r="AL100" s="484"/>
      <c r="AM100" s="485"/>
      <c r="AN100" s="482"/>
      <c r="AO100" s="482"/>
      <c r="AP100" s="482"/>
      <c r="AQ100" s="482"/>
    </row>
    <row r="101" spans="1:43" ht="84.75" customHeight="1" x14ac:dyDescent="0.35">
      <c r="A101" s="485"/>
      <c r="B101" s="488"/>
      <c r="C101" s="491"/>
      <c r="D101" s="488"/>
      <c r="E101" s="488"/>
      <c r="F101" s="488"/>
      <c r="G101" s="488"/>
      <c r="H101" s="494"/>
      <c r="I101" s="284"/>
      <c r="J101" s="284"/>
      <c r="K101" s="485"/>
      <c r="L101" s="485"/>
      <c r="M101" s="485"/>
      <c r="N101" s="485"/>
      <c r="O101" s="497"/>
      <c r="P101" s="485"/>
      <c r="Q101" s="497"/>
      <c r="R101" s="485"/>
      <c r="S101" s="33"/>
      <c r="T101" s="30" t="s">
        <v>94</v>
      </c>
      <c r="U101" s="31"/>
      <c r="V101" s="31"/>
      <c r="W101" s="31"/>
      <c r="X101" s="31"/>
      <c r="Y101" s="31"/>
      <c r="Z101" s="500"/>
      <c r="AA101" s="30">
        <v>0</v>
      </c>
      <c r="AB101" s="30">
        <v>0</v>
      </c>
      <c r="AC101" s="30">
        <v>0</v>
      </c>
      <c r="AD101" s="30">
        <v>14.4</v>
      </c>
      <c r="AE101" s="500"/>
      <c r="AF101" s="30">
        <v>0</v>
      </c>
      <c r="AG101" s="30">
        <v>0</v>
      </c>
      <c r="AH101" s="30">
        <v>0</v>
      </c>
      <c r="AI101" s="30">
        <v>40</v>
      </c>
      <c r="AJ101" s="485"/>
      <c r="AK101" s="485"/>
      <c r="AL101" s="485"/>
      <c r="AM101" s="33"/>
      <c r="AN101" s="38"/>
      <c r="AO101" s="38"/>
      <c r="AP101" s="38"/>
      <c r="AQ101" s="38"/>
    </row>
    <row r="102" spans="1:43" ht="203" x14ac:dyDescent="0.35">
      <c r="A102" s="483">
        <v>28</v>
      </c>
      <c r="B102" s="486" t="s">
        <v>263</v>
      </c>
      <c r="C102" s="489" t="s">
        <v>264</v>
      </c>
      <c r="D102" s="486" t="s">
        <v>293</v>
      </c>
      <c r="E102" s="486"/>
      <c r="F102" s="486"/>
      <c r="G102" s="486"/>
      <c r="H102" s="492" t="s">
        <v>294</v>
      </c>
      <c r="I102" s="282" t="s">
        <v>96</v>
      </c>
      <c r="J102" s="282" t="s">
        <v>75</v>
      </c>
      <c r="K102" s="483" t="s">
        <v>97</v>
      </c>
      <c r="L102" s="483" t="s">
        <v>98</v>
      </c>
      <c r="M102" s="483">
        <v>179</v>
      </c>
      <c r="N102" s="483" t="s">
        <v>124</v>
      </c>
      <c r="O102" s="495">
        <v>40</v>
      </c>
      <c r="P102" s="483" t="s">
        <v>147</v>
      </c>
      <c r="Q102" s="495">
        <v>100</v>
      </c>
      <c r="R102" s="483" t="s">
        <v>148</v>
      </c>
      <c r="S102" s="33" t="s">
        <v>295</v>
      </c>
      <c r="T102" s="30" t="s">
        <v>82</v>
      </c>
      <c r="U102" s="31" t="s">
        <v>83</v>
      </c>
      <c r="V102" s="31" t="s">
        <v>84</v>
      </c>
      <c r="W102" s="31" t="s">
        <v>85</v>
      </c>
      <c r="X102" s="31" t="s">
        <v>86</v>
      </c>
      <c r="Y102" s="31" t="s">
        <v>87</v>
      </c>
      <c r="Z102" s="498">
        <v>14.4</v>
      </c>
      <c r="AA102" s="30">
        <v>25</v>
      </c>
      <c r="AB102" s="30">
        <v>15</v>
      </c>
      <c r="AC102" s="30">
        <v>16</v>
      </c>
      <c r="AD102" s="30">
        <v>24</v>
      </c>
      <c r="AE102" s="498">
        <v>100</v>
      </c>
      <c r="AF102" s="30">
        <v>0</v>
      </c>
      <c r="AG102" s="30">
        <v>0</v>
      </c>
      <c r="AH102" s="30">
        <v>0</v>
      </c>
      <c r="AI102" s="30">
        <v>100</v>
      </c>
      <c r="AJ102" s="483" t="s">
        <v>148</v>
      </c>
      <c r="AK102" s="483" t="s">
        <v>102</v>
      </c>
      <c r="AL102" s="483" t="s">
        <v>296</v>
      </c>
      <c r="AM102" s="483" t="s">
        <v>297</v>
      </c>
      <c r="AN102" s="501">
        <v>44562</v>
      </c>
      <c r="AO102" s="501">
        <v>44896</v>
      </c>
      <c r="AP102" s="495" t="s">
        <v>298</v>
      </c>
      <c r="AQ102" s="495" t="s">
        <v>299</v>
      </c>
    </row>
    <row r="103" spans="1:43" ht="203" x14ac:dyDescent="0.35">
      <c r="A103" s="484"/>
      <c r="B103" s="487"/>
      <c r="C103" s="490"/>
      <c r="D103" s="487"/>
      <c r="E103" s="487"/>
      <c r="F103" s="487"/>
      <c r="G103" s="487"/>
      <c r="H103" s="493"/>
      <c r="I103" s="283"/>
      <c r="J103" s="283"/>
      <c r="K103" s="484"/>
      <c r="L103" s="484"/>
      <c r="M103" s="484"/>
      <c r="N103" s="484"/>
      <c r="O103" s="496"/>
      <c r="P103" s="484"/>
      <c r="Q103" s="496"/>
      <c r="R103" s="484"/>
      <c r="S103" s="33" t="s">
        <v>300</v>
      </c>
      <c r="T103" s="30" t="s">
        <v>82</v>
      </c>
      <c r="U103" s="31" t="s">
        <v>83</v>
      </c>
      <c r="V103" s="31" t="s">
        <v>84</v>
      </c>
      <c r="W103" s="31" t="s">
        <v>85</v>
      </c>
      <c r="X103" s="31" t="s">
        <v>86</v>
      </c>
      <c r="Y103" s="31" t="s">
        <v>87</v>
      </c>
      <c r="Z103" s="499"/>
      <c r="AA103" s="30">
        <v>25</v>
      </c>
      <c r="AB103" s="30">
        <v>15</v>
      </c>
      <c r="AC103" s="30">
        <v>9.6</v>
      </c>
      <c r="AD103" s="30">
        <v>14.4</v>
      </c>
      <c r="AE103" s="499"/>
      <c r="AF103" s="30">
        <v>0</v>
      </c>
      <c r="AG103" s="30">
        <v>0</v>
      </c>
      <c r="AH103" s="30">
        <v>0</v>
      </c>
      <c r="AI103" s="30">
        <v>100</v>
      </c>
      <c r="AJ103" s="484"/>
      <c r="AK103" s="484"/>
      <c r="AL103" s="484"/>
      <c r="AM103" s="485"/>
      <c r="AN103" s="502"/>
      <c r="AO103" s="502"/>
      <c r="AP103" s="497"/>
      <c r="AQ103" s="497"/>
    </row>
    <row r="104" spans="1:43" ht="11.25" customHeight="1" x14ac:dyDescent="0.35">
      <c r="A104" s="485"/>
      <c r="B104" s="488"/>
      <c r="C104" s="491"/>
      <c r="D104" s="488"/>
      <c r="E104" s="488"/>
      <c r="F104" s="488"/>
      <c r="G104" s="488"/>
      <c r="H104" s="494"/>
      <c r="I104" s="284"/>
      <c r="J104" s="284"/>
      <c r="K104" s="485"/>
      <c r="L104" s="485"/>
      <c r="M104" s="485"/>
      <c r="N104" s="485"/>
      <c r="O104" s="497"/>
      <c r="P104" s="485"/>
      <c r="Q104" s="497"/>
      <c r="R104" s="485"/>
      <c r="S104" s="33"/>
      <c r="T104" s="30" t="s">
        <v>94</v>
      </c>
      <c r="U104" s="31"/>
      <c r="V104" s="31"/>
      <c r="W104" s="31"/>
      <c r="X104" s="31"/>
      <c r="Y104" s="31"/>
      <c r="Z104" s="500"/>
      <c r="AA104" s="30">
        <v>0</v>
      </c>
      <c r="AB104" s="30">
        <v>0</v>
      </c>
      <c r="AC104" s="30">
        <v>0</v>
      </c>
      <c r="AD104" s="30">
        <v>14.4</v>
      </c>
      <c r="AE104" s="500"/>
      <c r="AF104" s="30">
        <v>0</v>
      </c>
      <c r="AG104" s="30">
        <v>0</v>
      </c>
      <c r="AH104" s="30">
        <v>0</v>
      </c>
      <c r="AI104" s="30">
        <v>100</v>
      </c>
      <c r="AJ104" s="485"/>
      <c r="AK104" s="485"/>
      <c r="AL104" s="485"/>
      <c r="AM104" s="33"/>
      <c r="AN104" s="39"/>
      <c r="AO104" s="39"/>
      <c r="AP104" s="38"/>
      <c r="AQ104" s="38"/>
    </row>
    <row r="105" spans="1:43" ht="159.5" x14ac:dyDescent="0.35">
      <c r="A105" s="483">
        <v>29</v>
      </c>
      <c r="B105" s="187" t="s">
        <v>301</v>
      </c>
      <c r="C105" s="190" t="s">
        <v>302</v>
      </c>
      <c r="D105" s="228" t="s">
        <v>303</v>
      </c>
      <c r="E105" s="196" t="s">
        <v>70</v>
      </c>
      <c r="F105" s="228" t="s">
        <v>304</v>
      </c>
      <c r="G105" s="228" t="s">
        <v>305</v>
      </c>
      <c r="H105" s="199" t="s">
        <v>306</v>
      </c>
      <c r="I105" s="202" t="s">
        <v>74</v>
      </c>
      <c r="J105" s="202" t="s">
        <v>75</v>
      </c>
      <c r="K105" s="187" t="s">
        <v>76</v>
      </c>
      <c r="L105" s="187" t="s">
        <v>77</v>
      </c>
      <c r="M105" s="187">
        <v>365</v>
      </c>
      <c r="N105" s="187" t="s">
        <v>124</v>
      </c>
      <c r="O105" s="205">
        <v>40</v>
      </c>
      <c r="P105" s="187" t="s">
        <v>79</v>
      </c>
      <c r="Q105" s="205">
        <v>80</v>
      </c>
      <c r="R105" s="219" t="s">
        <v>80</v>
      </c>
      <c r="S105" s="40" t="s">
        <v>307</v>
      </c>
      <c r="T105" s="41" t="s">
        <v>82</v>
      </c>
      <c r="U105" s="36" t="s">
        <v>83</v>
      </c>
      <c r="V105" s="36" t="s">
        <v>84</v>
      </c>
      <c r="W105" s="36" t="s">
        <v>85</v>
      </c>
      <c r="X105" s="36" t="s">
        <v>86</v>
      </c>
      <c r="Y105" s="36" t="s">
        <v>87</v>
      </c>
      <c r="Z105" s="208">
        <v>10.08</v>
      </c>
      <c r="AA105" s="35">
        <v>25</v>
      </c>
      <c r="AB105" s="35">
        <v>15</v>
      </c>
      <c r="AC105" s="35">
        <v>16</v>
      </c>
      <c r="AD105" s="35">
        <v>24</v>
      </c>
      <c r="AE105" s="208">
        <v>80</v>
      </c>
      <c r="AF105" s="35">
        <v>0</v>
      </c>
      <c r="AG105" s="35">
        <v>0</v>
      </c>
      <c r="AH105" s="35">
        <v>0</v>
      </c>
      <c r="AI105" s="35">
        <v>80</v>
      </c>
      <c r="AJ105" s="187" t="s">
        <v>80</v>
      </c>
      <c r="AK105" s="187" t="s">
        <v>89</v>
      </c>
      <c r="AL105" s="187" t="s">
        <v>308</v>
      </c>
      <c r="AM105" s="187" t="s">
        <v>91</v>
      </c>
      <c r="AN105" s="205"/>
      <c r="AO105" s="205"/>
      <c r="AP105" s="205"/>
      <c r="AQ105" s="205"/>
    </row>
    <row r="106" spans="1:43" ht="215.25" customHeight="1" x14ac:dyDescent="0.35">
      <c r="A106" s="484"/>
      <c r="B106" s="188"/>
      <c r="C106" s="191"/>
      <c r="D106" s="229"/>
      <c r="E106" s="197"/>
      <c r="F106" s="229"/>
      <c r="G106" s="229"/>
      <c r="H106" s="200"/>
      <c r="I106" s="203"/>
      <c r="J106" s="203"/>
      <c r="K106" s="188"/>
      <c r="L106" s="188"/>
      <c r="M106" s="188"/>
      <c r="N106" s="188"/>
      <c r="O106" s="206"/>
      <c r="P106" s="188"/>
      <c r="Q106" s="206"/>
      <c r="R106" s="220"/>
      <c r="S106" s="42" t="s">
        <v>309</v>
      </c>
      <c r="T106" s="41" t="s">
        <v>82</v>
      </c>
      <c r="U106" s="36" t="s">
        <v>83</v>
      </c>
      <c r="V106" s="36" t="s">
        <v>84</v>
      </c>
      <c r="W106" s="36" t="s">
        <v>85</v>
      </c>
      <c r="X106" s="36" t="s">
        <v>86</v>
      </c>
      <c r="Y106" s="36" t="s">
        <v>87</v>
      </c>
      <c r="Z106" s="209"/>
      <c r="AA106" s="35">
        <v>25</v>
      </c>
      <c r="AB106" s="35">
        <v>15</v>
      </c>
      <c r="AC106" s="35">
        <v>9.6</v>
      </c>
      <c r="AD106" s="35">
        <v>14.4</v>
      </c>
      <c r="AE106" s="209"/>
      <c r="AF106" s="35">
        <v>0</v>
      </c>
      <c r="AG106" s="35">
        <v>0</v>
      </c>
      <c r="AH106" s="35">
        <v>0</v>
      </c>
      <c r="AI106" s="35">
        <v>80</v>
      </c>
      <c r="AJ106" s="188"/>
      <c r="AK106" s="188"/>
      <c r="AL106" s="188"/>
      <c r="AM106" s="188"/>
      <c r="AN106" s="206"/>
      <c r="AO106" s="206"/>
      <c r="AP106" s="206"/>
      <c r="AQ106" s="206"/>
    </row>
    <row r="107" spans="1:43" ht="202.5" customHeight="1" x14ac:dyDescent="0.35">
      <c r="A107" s="485"/>
      <c r="B107" s="189"/>
      <c r="C107" s="192"/>
      <c r="D107" s="230"/>
      <c r="E107" s="198"/>
      <c r="F107" s="230"/>
      <c r="G107" s="230"/>
      <c r="H107" s="201"/>
      <c r="I107" s="204"/>
      <c r="J107" s="204"/>
      <c r="K107" s="189"/>
      <c r="L107" s="189"/>
      <c r="M107" s="189"/>
      <c r="N107" s="189"/>
      <c r="O107" s="207"/>
      <c r="P107" s="189"/>
      <c r="Q107" s="207"/>
      <c r="R107" s="221"/>
      <c r="S107" s="34" t="s">
        <v>310</v>
      </c>
      <c r="T107" s="41" t="s">
        <v>82</v>
      </c>
      <c r="U107" s="36" t="s">
        <v>100</v>
      </c>
      <c r="V107" s="36" t="s">
        <v>84</v>
      </c>
      <c r="W107" s="36" t="s">
        <v>85</v>
      </c>
      <c r="X107" s="36" t="s">
        <v>86</v>
      </c>
      <c r="Y107" s="36" t="s">
        <v>87</v>
      </c>
      <c r="Z107" s="210"/>
      <c r="AA107" s="35">
        <v>15</v>
      </c>
      <c r="AB107" s="35">
        <v>15</v>
      </c>
      <c r="AC107" s="35">
        <v>4.32</v>
      </c>
      <c r="AD107" s="35">
        <v>10.08</v>
      </c>
      <c r="AE107" s="210"/>
      <c r="AF107" s="35">
        <v>0</v>
      </c>
      <c r="AG107" s="35">
        <v>0</v>
      </c>
      <c r="AH107" s="35">
        <v>0</v>
      </c>
      <c r="AI107" s="35">
        <v>80</v>
      </c>
      <c r="AJ107" s="189"/>
      <c r="AK107" s="189"/>
      <c r="AL107" s="189"/>
      <c r="AM107" s="189"/>
      <c r="AN107" s="207"/>
      <c r="AO107" s="207"/>
      <c r="AP107" s="207"/>
      <c r="AQ107" s="207"/>
    </row>
    <row r="108" spans="1:43" ht="185.25" customHeight="1" x14ac:dyDescent="0.35">
      <c r="A108" s="483">
        <v>30</v>
      </c>
      <c r="B108" s="187" t="s">
        <v>301</v>
      </c>
      <c r="C108" s="190" t="s">
        <v>302</v>
      </c>
      <c r="D108" s="270" t="s">
        <v>311</v>
      </c>
      <c r="E108" s="196" t="s">
        <v>129</v>
      </c>
      <c r="F108" s="228" t="s">
        <v>312</v>
      </c>
      <c r="G108" s="228" t="s">
        <v>313</v>
      </c>
      <c r="H108" s="199" t="s">
        <v>314</v>
      </c>
      <c r="I108" s="202" t="s">
        <v>74</v>
      </c>
      <c r="J108" s="202" t="s">
        <v>75</v>
      </c>
      <c r="K108" s="187" t="s">
        <v>76</v>
      </c>
      <c r="L108" s="187" t="s">
        <v>77</v>
      </c>
      <c r="M108" s="187">
        <v>365</v>
      </c>
      <c r="N108" s="187" t="s">
        <v>124</v>
      </c>
      <c r="O108" s="205">
        <v>40</v>
      </c>
      <c r="P108" s="187" t="s">
        <v>79</v>
      </c>
      <c r="Q108" s="205">
        <v>80</v>
      </c>
      <c r="R108" s="219" t="s">
        <v>80</v>
      </c>
      <c r="S108" s="43" t="s">
        <v>315</v>
      </c>
      <c r="T108" s="41" t="s">
        <v>82</v>
      </c>
      <c r="U108" s="36" t="s">
        <v>83</v>
      </c>
      <c r="V108" s="36" t="s">
        <v>84</v>
      </c>
      <c r="W108" s="36" t="s">
        <v>85</v>
      </c>
      <c r="X108" s="36" t="s">
        <v>86</v>
      </c>
      <c r="Y108" s="36" t="s">
        <v>87</v>
      </c>
      <c r="Z108" s="208">
        <v>10.080000000000002</v>
      </c>
      <c r="AA108" s="35">
        <v>25</v>
      </c>
      <c r="AB108" s="35">
        <v>15</v>
      </c>
      <c r="AC108" s="35">
        <v>16</v>
      </c>
      <c r="AD108" s="35">
        <v>24</v>
      </c>
      <c r="AE108" s="208">
        <v>80</v>
      </c>
      <c r="AF108" s="35">
        <v>0</v>
      </c>
      <c r="AG108" s="35">
        <v>0</v>
      </c>
      <c r="AH108" s="35">
        <v>0</v>
      </c>
      <c r="AI108" s="35">
        <v>80</v>
      </c>
      <c r="AJ108" s="187" t="s">
        <v>80</v>
      </c>
      <c r="AK108" s="187" t="s">
        <v>89</v>
      </c>
      <c r="AL108" s="187" t="s">
        <v>308</v>
      </c>
      <c r="AM108" s="187" t="s">
        <v>91</v>
      </c>
      <c r="AN108" s="205"/>
      <c r="AO108" s="205"/>
      <c r="AP108" s="205"/>
      <c r="AQ108" s="205"/>
    </row>
    <row r="109" spans="1:43" ht="266.25" customHeight="1" x14ac:dyDescent="0.35">
      <c r="A109" s="484"/>
      <c r="B109" s="188"/>
      <c r="C109" s="191"/>
      <c r="D109" s="271"/>
      <c r="E109" s="197"/>
      <c r="F109" s="229"/>
      <c r="G109" s="229"/>
      <c r="H109" s="200"/>
      <c r="I109" s="203"/>
      <c r="J109" s="203"/>
      <c r="K109" s="188"/>
      <c r="L109" s="188"/>
      <c r="M109" s="188"/>
      <c r="N109" s="188"/>
      <c r="O109" s="206"/>
      <c r="P109" s="188"/>
      <c r="Q109" s="206"/>
      <c r="R109" s="220"/>
      <c r="S109" s="43" t="s">
        <v>316</v>
      </c>
      <c r="T109" s="41" t="s">
        <v>82</v>
      </c>
      <c r="U109" s="36" t="s">
        <v>100</v>
      </c>
      <c r="V109" s="36" t="s">
        <v>84</v>
      </c>
      <c r="W109" s="36" t="s">
        <v>85</v>
      </c>
      <c r="X109" s="36" t="s">
        <v>86</v>
      </c>
      <c r="Y109" s="36" t="s">
        <v>87</v>
      </c>
      <c r="Z109" s="209"/>
      <c r="AA109" s="35">
        <v>15</v>
      </c>
      <c r="AB109" s="35">
        <v>15</v>
      </c>
      <c r="AC109" s="35">
        <v>7.2</v>
      </c>
      <c r="AD109" s="35">
        <v>16.8</v>
      </c>
      <c r="AE109" s="209"/>
      <c r="AF109" s="35">
        <v>0</v>
      </c>
      <c r="AG109" s="35">
        <v>0</v>
      </c>
      <c r="AH109" s="35">
        <v>0</v>
      </c>
      <c r="AI109" s="35">
        <v>80</v>
      </c>
      <c r="AJ109" s="188"/>
      <c r="AK109" s="188"/>
      <c r="AL109" s="188"/>
      <c r="AM109" s="188"/>
      <c r="AN109" s="206"/>
      <c r="AO109" s="206"/>
      <c r="AP109" s="206"/>
      <c r="AQ109" s="206"/>
    </row>
    <row r="110" spans="1:43" ht="174.75" customHeight="1" x14ac:dyDescent="0.35">
      <c r="A110" s="485"/>
      <c r="B110" s="189"/>
      <c r="C110" s="192"/>
      <c r="D110" s="272"/>
      <c r="E110" s="198"/>
      <c r="F110" s="230"/>
      <c r="G110" s="230"/>
      <c r="H110" s="201"/>
      <c r="I110" s="204"/>
      <c r="J110" s="204"/>
      <c r="K110" s="189"/>
      <c r="L110" s="189"/>
      <c r="M110" s="189"/>
      <c r="N110" s="189"/>
      <c r="O110" s="207"/>
      <c r="P110" s="189"/>
      <c r="Q110" s="207"/>
      <c r="R110" s="221"/>
      <c r="S110" s="43" t="s">
        <v>317</v>
      </c>
      <c r="T110" s="41" t="s">
        <v>82</v>
      </c>
      <c r="U110" s="36" t="s">
        <v>83</v>
      </c>
      <c r="V110" s="36" t="s">
        <v>84</v>
      </c>
      <c r="W110" s="36" t="s">
        <v>85</v>
      </c>
      <c r="X110" s="36" t="s">
        <v>86</v>
      </c>
      <c r="Y110" s="36" t="s">
        <v>87</v>
      </c>
      <c r="Z110" s="210"/>
      <c r="AA110" s="35">
        <v>25</v>
      </c>
      <c r="AB110" s="35">
        <v>15</v>
      </c>
      <c r="AC110" s="35">
        <v>6.72</v>
      </c>
      <c r="AD110" s="35">
        <v>10.080000000000002</v>
      </c>
      <c r="AE110" s="210"/>
      <c r="AF110" s="35">
        <v>0</v>
      </c>
      <c r="AG110" s="35">
        <v>0</v>
      </c>
      <c r="AH110" s="35">
        <v>0</v>
      </c>
      <c r="AI110" s="35">
        <v>80</v>
      </c>
      <c r="AJ110" s="189"/>
      <c r="AK110" s="189"/>
      <c r="AL110" s="189"/>
      <c r="AM110" s="189"/>
      <c r="AN110" s="207"/>
      <c r="AO110" s="207"/>
      <c r="AP110" s="207"/>
      <c r="AQ110" s="207"/>
    </row>
    <row r="111" spans="1:43" ht="187.5" customHeight="1" x14ac:dyDescent="0.35">
      <c r="A111" s="480">
        <v>31</v>
      </c>
      <c r="B111" s="187" t="s">
        <v>301</v>
      </c>
      <c r="C111" s="190" t="s">
        <v>318</v>
      </c>
      <c r="D111" s="228" t="s">
        <v>319</v>
      </c>
      <c r="E111" s="196" t="s">
        <v>70</v>
      </c>
      <c r="F111" s="193" t="s">
        <v>320</v>
      </c>
      <c r="G111" s="193" t="s">
        <v>321</v>
      </c>
      <c r="H111" s="199" t="s">
        <v>322</v>
      </c>
      <c r="I111" s="202" t="s">
        <v>323</v>
      </c>
      <c r="J111" s="202" t="s">
        <v>75</v>
      </c>
      <c r="K111" s="187" t="s">
        <v>76</v>
      </c>
      <c r="L111" s="187" t="s">
        <v>77</v>
      </c>
      <c r="M111" s="187">
        <v>105</v>
      </c>
      <c r="N111" s="187" t="s">
        <v>124</v>
      </c>
      <c r="O111" s="205">
        <v>40</v>
      </c>
      <c r="P111" s="187" t="s">
        <v>79</v>
      </c>
      <c r="Q111" s="205">
        <v>80</v>
      </c>
      <c r="R111" s="219" t="s">
        <v>80</v>
      </c>
      <c r="S111" s="44" t="s">
        <v>324</v>
      </c>
      <c r="T111" s="41" t="s">
        <v>82</v>
      </c>
      <c r="U111" s="36" t="s">
        <v>100</v>
      </c>
      <c r="V111" s="36" t="s">
        <v>84</v>
      </c>
      <c r="W111" s="36" t="s">
        <v>85</v>
      </c>
      <c r="X111" s="36" t="s">
        <v>86</v>
      </c>
      <c r="Y111" s="36" t="s">
        <v>87</v>
      </c>
      <c r="Z111" s="208">
        <v>11.760000000000002</v>
      </c>
      <c r="AA111" s="35">
        <v>15</v>
      </c>
      <c r="AB111" s="35">
        <v>15</v>
      </c>
      <c r="AC111" s="35">
        <v>12</v>
      </c>
      <c r="AD111" s="35">
        <v>28</v>
      </c>
      <c r="AE111" s="208">
        <v>80</v>
      </c>
      <c r="AF111" s="35">
        <v>0</v>
      </c>
      <c r="AG111" s="35">
        <v>0</v>
      </c>
      <c r="AH111" s="35">
        <v>0</v>
      </c>
      <c r="AI111" s="35">
        <v>80</v>
      </c>
      <c r="AJ111" s="187" t="s">
        <v>80</v>
      </c>
      <c r="AK111" s="187" t="s">
        <v>89</v>
      </c>
      <c r="AL111" s="187" t="s">
        <v>325</v>
      </c>
      <c r="AM111" s="187" t="s">
        <v>91</v>
      </c>
      <c r="AN111" s="211"/>
      <c r="AO111" s="211"/>
      <c r="AP111" s="211"/>
      <c r="AQ111" s="211"/>
    </row>
    <row r="112" spans="1:43" ht="153" customHeight="1" x14ac:dyDescent="0.35">
      <c r="A112" s="480"/>
      <c r="B112" s="188"/>
      <c r="C112" s="191"/>
      <c r="D112" s="229"/>
      <c r="E112" s="197"/>
      <c r="F112" s="194"/>
      <c r="G112" s="194"/>
      <c r="H112" s="200"/>
      <c r="I112" s="203"/>
      <c r="J112" s="203"/>
      <c r="K112" s="188"/>
      <c r="L112" s="188"/>
      <c r="M112" s="188"/>
      <c r="N112" s="188"/>
      <c r="O112" s="206"/>
      <c r="P112" s="188"/>
      <c r="Q112" s="206"/>
      <c r="R112" s="220"/>
      <c r="S112" s="44" t="s">
        <v>326</v>
      </c>
      <c r="T112" s="41" t="s">
        <v>82</v>
      </c>
      <c r="U112" s="36" t="s">
        <v>100</v>
      </c>
      <c r="V112" s="36" t="s">
        <v>84</v>
      </c>
      <c r="W112" s="36" t="s">
        <v>85</v>
      </c>
      <c r="X112" s="36" t="s">
        <v>86</v>
      </c>
      <c r="Y112" s="36" t="s">
        <v>87</v>
      </c>
      <c r="Z112" s="209"/>
      <c r="AA112" s="35">
        <v>15</v>
      </c>
      <c r="AB112" s="35"/>
      <c r="AC112" s="35"/>
      <c r="AD112" s="35"/>
      <c r="AE112" s="209"/>
      <c r="AF112" s="35"/>
      <c r="AG112" s="35"/>
      <c r="AH112" s="35"/>
      <c r="AI112" s="35"/>
      <c r="AJ112" s="188"/>
      <c r="AK112" s="188"/>
      <c r="AL112" s="188"/>
      <c r="AM112" s="188"/>
      <c r="AN112" s="212"/>
      <c r="AO112" s="212"/>
      <c r="AP112" s="212"/>
      <c r="AQ112" s="212"/>
    </row>
    <row r="113" spans="1:43" ht="101.5" x14ac:dyDescent="0.35">
      <c r="A113" s="480"/>
      <c r="B113" s="188"/>
      <c r="C113" s="191"/>
      <c r="D113" s="229"/>
      <c r="E113" s="197"/>
      <c r="F113" s="194"/>
      <c r="G113" s="194"/>
      <c r="H113" s="200"/>
      <c r="I113" s="203"/>
      <c r="J113" s="203"/>
      <c r="K113" s="188"/>
      <c r="L113" s="188"/>
      <c r="M113" s="188"/>
      <c r="N113" s="188"/>
      <c r="O113" s="206"/>
      <c r="P113" s="188"/>
      <c r="Q113" s="206"/>
      <c r="R113" s="220"/>
      <c r="S113" s="34" t="s">
        <v>327</v>
      </c>
      <c r="T113" s="41" t="s">
        <v>82</v>
      </c>
      <c r="U113" s="36" t="s">
        <v>100</v>
      </c>
      <c r="V113" s="36" t="s">
        <v>84</v>
      </c>
      <c r="W113" s="36" t="s">
        <v>85</v>
      </c>
      <c r="X113" s="36" t="s">
        <v>86</v>
      </c>
      <c r="Y113" s="36" t="s">
        <v>87</v>
      </c>
      <c r="Z113" s="209"/>
      <c r="AA113" s="35">
        <v>15</v>
      </c>
      <c r="AB113" s="35">
        <v>15</v>
      </c>
      <c r="AC113" s="35">
        <v>8.4</v>
      </c>
      <c r="AD113" s="35">
        <v>19.600000000000001</v>
      </c>
      <c r="AE113" s="209"/>
      <c r="AF113" s="35">
        <v>0</v>
      </c>
      <c r="AG113" s="35">
        <v>0</v>
      </c>
      <c r="AH113" s="35">
        <v>0</v>
      </c>
      <c r="AI113" s="35">
        <v>80</v>
      </c>
      <c r="AJ113" s="188"/>
      <c r="AK113" s="188"/>
      <c r="AL113" s="188"/>
      <c r="AM113" s="188"/>
      <c r="AN113" s="212"/>
      <c r="AO113" s="212"/>
      <c r="AP113" s="212"/>
      <c r="AQ113" s="212"/>
    </row>
    <row r="114" spans="1:43" ht="154.5" customHeight="1" x14ac:dyDescent="0.35">
      <c r="A114" s="480"/>
      <c r="B114" s="189"/>
      <c r="C114" s="192"/>
      <c r="D114" s="230"/>
      <c r="E114" s="198"/>
      <c r="F114" s="195"/>
      <c r="G114" s="195"/>
      <c r="H114" s="201"/>
      <c r="I114" s="204"/>
      <c r="J114" s="204"/>
      <c r="K114" s="189"/>
      <c r="L114" s="189"/>
      <c r="M114" s="189"/>
      <c r="N114" s="189"/>
      <c r="O114" s="207"/>
      <c r="P114" s="189"/>
      <c r="Q114" s="207"/>
      <c r="R114" s="221"/>
      <c r="S114" s="34" t="s">
        <v>328</v>
      </c>
      <c r="T114" s="41" t="s">
        <v>82</v>
      </c>
      <c r="U114" s="36" t="s">
        <v>83</v>
      </c>
      <c r="V114" s="36" t="s">
        <v>84</v>
      </c>
      <c r="W114" s="36" t="s">
        <v>85</v>
      </c>
      <c r="X114" s="36" t="s">
        <v>86</v>
      </c>
      <c r="Y114" s="36" t="s">
        <v>87</v>
      </c>
      <c r="Z114" s="210"/>
      <c r="AA114" s="35">
        <v>25</v>
      </c>
      <c r="AB114" s="35">
        <v>15</v>
      </c>
      <c r="AC114" s="35">
        <v>7.84</v>
      </c>
      <c r="AD114" s="35">
        <v>11.760000000000002</v>
      </c>
      <c r="AE114" s="210"/>
      <c r="AF114" s="35">
        <v>0</v>
      </c>
      <c r="AG114" s="35">
        <v>0</v>
      </c>
      <c r="AH114" s="35">
        <v>0</v>
      </c>
      <c r="AI114" s="35">
        <v>80</v>
      </c>
      <c r="AJ114" s="189"/>
      <c r="AK114" s="189"/>
      <c r="AL114" s="189"/>
      <c r="AM114" s="189"/>
      <c r="AN114" s="213"/>
      <c r="AO114" s="213"/>
      <c r="AP114" s="213"/>
      <c r="AQ114" s="213"/>
    </row>
    <row r="115" spans="1:43" ht="128.25" customHeight="1" x14ac:dyDescent="0.35">
      <c r="A115" s="258">
        <v>32</v>
      </c>
      <c r="B115" s="187" t="s">
        <v>301</v>
      </c>
      <c r="C115" s="190" t="s">
        <v>329</v>
      </c>
      <c r="D115" s="270" t="s">
        <v>330</v>
      </c>
      <c r="E115" s="196" t="s">
        <v>129</v>
      </c>
      <c r="F115" s="228" t="s">
        <v>331</v>
      </c>
      <c r="G115" s="202" t="s">
        <v>332</v>
      </c>
      <c r="H115" s="199" t="s">
        <v>333</v>
      </c>
      <c r="I115" s="202" t="s">
        <v>133</v>
      </c>
      <c r="J115" s="202" t="s">
        <v>334</v>
      </c>
      <c r="K115" s="187" t="s">
        <v>76</v>
      </c>
      <c r="L115" s="187" t="s">
        <v>335</v>
      </c>
      <c r="M115" s="187" t="s">
        <v>336</v>
      </c>
      <c r="N115" s="187" t="s">
        <v>146</v>
      </c>
      <c r="O115" s="205">
        <v>20</v>
      </c>
      <c r="P115" s="187" t="s">
        <v>125</v>
      </c>
      <c r="Q115" s="205">
        <v>40</v>
      </c>
      <c r="R115" s="219" t="s">
        <v>269</v>
      </c>
      <c r="S115" s="34" t="s">
        <v>337</v>
      </c>
      <c r="T115" s="41" t="s">
        <v>82</v>
      </c>
      <c r="U115" s="36" t="s">
        <v>83</v>
      </c>
      <c r="V115" s="36" t="s">
        <v>84</v>
      </c>
      <c r="W115" s="36" t="s">
        <v>338</v>
      </c>
      <c r="X115" s="36" t="s">
        <v>86</v>
      </c>
      <c r="Y115" s="36" t="s">
        <v>87</v>
      </c>
      <c r="Z115" s="208">
        <v>20</v>
      </c>
      <c r="AA115" s="35">
        <v>25</v>
      </c>
      <c r="AB115" s="35">
        <v>15</v>
      </c>
      <c r="AC115" s="35">
        <v>0</v>
      </c>
      <c r="AD115" s="35">
        <v>20</v>
      </c>
      <c r="AE115" s="208">
        <v>40</v>
      </c>
      <c r="AF115" s="35">
        <v>0</v>
      </c>
      <c r="AG115" s="35">
        <v>0</v>
      </c>
      <c r="AH115" s="35">
        <v>0</v>
      </c>
      <c r="AI115" s="35">
        <v>40</v>
      </c>
      <c r="AJ115" s="187" t="s">
        <v>269</v>
      </c>
      <c r="AK115" s="187" t="s">
        <v>89</v>
      </c>
      <c r="AL115" s="187" t="s">
        <v>339</v>
      </c>
      <c r="AM115" s="187" t="s">
        <v>340</v>
      </c>
      <c r="AN115" s="179">
        <v>44576</v>
      </c>
      <c r="AO115" s="179">
        <v>44926</v>
      </c>
      <c r="AP115" s="476" t="s">
        <v>341</v>
      </c>
      <c r="AQ115" s="205" t="s">
        <v>342</v>
      </c>
    </row>
    <row r="116" spans="1:43" ht="105.75" customHeight="1" x14ac:dyDescent="0.35">
      <c r="A116" s="259"/>
      <c r="B116" s="188"/>
      <c r="C116" s="191"/>
      <c r="D116" s="271"/>
      <c r="E116" s="197"/>
      <c r="F116" s="229"/>
      <c r="G116" s="203"/>
      <c r="H116" s="200"/>
      <c r="I116" s="203"/>
      <c r="J116" s="203"/>
      <c r="K116" s="188"/>
      <c r="L116" s="188"/>
      <c r="M116" s="188"/>
      <c r="N116" s="188"/>
      <c r="O116" s="206"/>
      <c r="P116" s="188"/>
      <c r="Q116" s="206"/>
      <c r="R116" s="220"/>
      <c r="S116" s="34" t="s">
        <v>343</v>
      </c>
      <c r="T116" s="41" t="s">
        <v>82</v>
      </c>
      <c r="U116" s="36" t="s">
        <v>83</v>
      </c>
      <c r="V116" s="36" t="s">
        <v>84</v>
      </c>
      <c r="W116" s="36" t="s">
        <v>338</v>
      </c>
      <c r="X116" s="36" t="s">
        <v>86</v>
      </c>
      <c r="Y116" s="36" t="s">
        <v>127</v>
      </c>
      <c r="Z116" s="209"/>
      <c r="AA116" s="35">
        <v>25</v>
      </c>
      <c r="AB116" s="35">
        <v>15</v>
      </c>
      <c r="AC116" s="35">
        <v>0</v>
      </c>
      <c r="AD116" s="35">
        <v>20</v>
      </c>
      <c r="AE116" s="209"/>
      <c r="AF116" s="35">
        <v>0</v>
      </c>
      <c r="AG116" s="35">
        <v>0</v>
      </c>
      <c r="AH116" s="35">
        <v>0</v>
      </c>
      <c r="AI116" s="35">
        <v>40</v>
      </c>
      <c r="AJ116" s="188"/>
      <c r="AK116" s="188"/>
      <c r="AL116" s="188"/>
      <c r="AM116" s="188"/>
      <c r="AN116" s="180"/>
      <c r="AO116" s="180"/>
      <c r="AP116" s="477"/>
      <c r="AQ116" s="206"/>
    </row>
    <row r="117" spans="1:43" ht="14.25" customHeight="1" x14ac:dyDescent="0.35">
      <c r="A117" s="260"/>
      <c r="B117" s="189"/>
      <c r="C117" s="192"/>
      <c r="D117" s="272"/>
      <c r="E117" s="198"/>
      <c r="F117" s="230"/>
      <c r="G117" s="204"/>
      <c r="H117" s="201"/>
      <c r="I117" s="204"/>
      <c r="J117" s="204"/>
      <c r="K117" s="189"/>
      <c r="L117" s="189"/>
      <c r="M117" s="189"/>
      <c r="N117" s="189"/>
      <c r="O117" s="207"/>
      <c r="P117" s="189"/>
      <c r="Q117" s="207"/>
      <c r="R117" s="221"/>
      <c r="S117" s="34"/>
      <c r="T117" s="45"/>
      <c r="U117" s="36"/>
      <c r="V117" s="36"/>
      <c r="W117" s="36"/>
      <c r="X117" s="36"/>
      <c r="Y117" s="36"/>
      <c r="Z117" s="210"/>
      <c r="AA117" s="35">
        <v>0</v>
      </c>
      <c r="AB117" s="35">
        <v>0</v>
      </c>
      <c r="AC117" s="35">
        <v>0</v>
      </c>
      <c r="AD117" s="35">
        <v>20</v>
      </c>
      <c r="AE117" s="210"/>
      <c r="AF117" s="35">
        <v>0</v>
      </c>
      <c r="AG117" s="35">
        <v>0</v>
      </c>
      <c r="AH117" s="35">
        <v>0</v>
      </c>
      <c r="AI117" s="35">
        <v>40</v>
      </c>
      <c r="AJ117" s="189"/>
      <c r="AK117" s="189"/>
      <c r="AL117" s="189"/>
      <c r="AM117" s="189"/>
      <c r="AN117" s="181"/>
      <c r="AO117" s="181"/>
      <c r="AP117" s="478"/>
      <c r="AQ117" s="207"/>
    </row>
    <row r="118" spans="1:43" ht="216.75" customHeight="1" x14ac:dyDescent="0.35">
      <c r="A118" s="186">
        <v>33</v>
      </c>
      <c r="B118" s="187" t="s">
        <v>301</v>
      </c>
      <c r="C118" s="190" t="s">
        <v>302</v>
      </c>
      <c r="D118" s="228" t="s">
        <v>344</v>
      </c>
      <c r="E118" s="196" t="s">
        <v>70</v>
      </c>
      <c r="F118" s="193" t="s">
        <v>345</v>
      </c>
      <c r="G118" s="193" t="s">
        <v>346</v>
      </c>
      <c r="H118" s="199" t="s">
        <v>347</v>
      </c>
      <c r="I118" s="202" t="s">
        <v>74</v>
      </c>
      <c r="J118" s="202" t="s">
        <v>75</v>
      </c>
      <c r="K118" s="187" t="s">
        <v>76</v>
      </c>
      <c r="L118" s="187" t="s">
        <v>77</v>
      </c>
      <c r="M118" s="187">
        <v>160</v>
      </c>
      <c r="N118" s="187" t="s">
        <v>124</v>
      </c>
      <c r="O118" s="205">
        <v>40</v>
      </c>
      <c r="P118" s="187" t="s">
        <v>88</v>
      </c>
      <c r="Q118" s="205">
        <v>60</v>
      </c>
      <c r="R118" s="219" t="s">
        <v>88</v>
      </c>
      <c r="S118" s="34" t="s">
        <v>348</v>
      </c>
      <c r="T118" s="41" t="s">
        <v>82</v>
      </c>
      <c r="U118" s="36" t="s">
        <v>83</v>
      </c>
      <c r="V118" s="36" t="s">
        <v>84</v>
      </c>
      <c r="W118" s="36" t="s">
        <v>85</v>
      </c>
      <c r="X118" s="36" t="s">
        <v>86</v>
      </c>
      <c r="Y118" s="36" t="s">
        <v>87</v>
      </c>
      <c r="Z118" s="208">
        <v>14.4</v>
      </c>
      <c r="AA118" s="35">
        <v>25</v>
      </c>
      <c r="AB118" s="35">
        <v>15</v>
      </c>
      <c r="AC118" s="35">
        <v>16</v>
      </c>
      <c r="AD118" s="35">
        <v>24</v>
      </c>
      <c r="AE118" s="208">
        <v>60</v>
      </c>
      <c r="AF118" s="35">
        <v>0</v>
      </c>
      <c r="AG118" s="35">
        <v>0</v>
      </c>
      <c r="AH118" s="35">
        <v>0</v>
      </c>
      <c r="AI118" s="35">
        <v>60</v>
      </c>
      <c r="AJ118" s="187" t="s">
        <v>88</v>
      </c>
      <c r="AK118" s="187" t="s">
        <v>89</v>
      </c>
      <c r="AL118" s="187" t="s">
        <v>349</v>
      </c>
      <c r="AM118" s="187" t="s">
        <v>91</v>
      </c>
      <c r="AN118" s="211"/>
      <c r="AO118" s="211"/>
      <c r="AP118" s="211"/>
      <c r="AQ118" s="211"/>
    </row>
    <row r="119" spans="1:43" ht="127.5" customHeight="1" x14ac:dyDescent="0.35">
      <c r="A119" s="186"/>
      <c r="B119" s="188"/>
      <c r="C119" s="191"/>
      <c r="D119" s="229"/>
      <c r="E119" s="197"/>
      <c r="F119" s="194"/>
      <c r="G119" s="194"/>
      <c r="H119" s="200"/>
      <c r="I119" s="203"/>
      <c r="J119" s="203"/>
      <c r="K119" s="188"/>
      <c r="L119" s="188"/>
      <c r="M119" s="188"/>
      <c r="N119" s="188"/>
      <c r="O119" s="206"/>
      <c r="P119" s="188"/>
      <c r="Q119" s="206"/>
      <c r="R119" s="220"/>
      <c r="S119" s="34" t="s">
        <v>350</v>
      </c>
      <c r="T119" s="41" t="s">
        <v>82</v>
      </c>
      <c r="U119" s="36" t="s">
        <v>83</v>
      </c>
      <c r="V119" s="36" t="s">
        <v>84</v>
      </c>
      <c r="W119" s="36" t="s">
        <v>85</v>
      </c>
      <c r="X119" s="36" t="s">
        <v>86</v>
      </c>
      <c r="Y119" s="36" t="s">
        <v>87</v>
      </c>
      <c r="Z119" s="209"/>
      <c r="AA119" s="35">
        <v>25</v>
      </c>
      <c r="AB119" s="35">
        <v>15</v>
      </c>
      <c r="AC119" s="35">
        <v>9.6</v>
      </c>
      <c r="AD119" s="35">
        <v>14.4</v>
      </c>
      <c r="AE119" s="209"/>
      <c r="AF119" s="35">
        <v>0</v>
      </c>
      <c r="AG119" s="35">
        <v>0</v>
      </c>
      <c r="AH119" s="35">
        <v>0</v>
      </c>
      <c r="AI119" s="35">
        <v>60</v>
      </c>
      <c r="AJ119" s="188"/>
      <c r="AK119" s="188"/>
      <c r="AL119" s="188"/>
      <c r="AM119" s="188"/>
      <c r="AN119" s="212"/>
      <c r="AO119" s="212"/>
      <c r="AP119" s="212"/>
      <c r="AQ119" s="212"/>
    </row>
    <row r="120" spans="1:43" ht="30" customHeight="1" x14ac:dyDescent="0.35">
      <c r="A120" s="46"/>
      <c r="B120" s="189"/>
      <c r="C120" s="192"/>
      <c r="D120" s="230"/>
      <c r="E120" s="198"/>
      <c r="F120" s="195"/>
      <c r="G120" s="195"/>
      <c r="H120" s="201"/>
      <c r="I120" s="204"/>
      <c r="J120" s="204"/>
      <c r="K120" s="189"/>
      <c r="L120" s="189"/>
      <c r="M120" s="189"/>
      <c r="N120" s="189"/>
      <c r="O120" s="207"/>
      <c r="P120" s="189"/>
      <c r="Q120" s="207"/>
      <c r="R120" s="221"/>
      <c r="S120" s="34"/>
      <c r="T120" s="41" t="s">
        <v>94</v>
      </c>
      <c r="U120" s="36"/>
      <c r="V120" s="36"/>
      <c r="W120" s="36"/>
      <c r="X120" s="36"/>
      <c r="Y120" s="36"/>
      <c r="Z120" s="210"/>
      <c r="AA120" s="35">
        <v>0</v>
      </c>
      <c r="AB120" s="35">
        <v>0</v>
      </c>
      <c r="AC120" s="35">
        <v>0</v>
      </c>
      <c r="AD120" s="35">
        <v>14.4</v>
      </c>
      <c r="AE120" s="210"/>
      <c r="AF120" s="35">
        <v>0</v>
      </c>
      <c r="AG120" s="35">
        <v>0</v>
      </c>
      <c r="AH120" s="35">
        <v>0</v>
      </c>
      <c r="AI120" s="35">
        <v>60</v>
      </c>
      <c r="AJ120" s="189"/>
      <c r="AK120" s="189"/>
      <c r="AL120" s="189"/>
      <c r="AM120" s="189"/>
      <c r="AN120" s="213"/>
      <c r="AO120" s="213"/>
      <c r="AP120" s="213"/>
      <c r="AQ120" s="213"/>
    </row>
    <row r="121" spans="1:43" ht="161.25" customHeight="1" x14ac:dyDescent="0.35">
      <c r="A121" s="258">
        <v>34</v>
      </c>
      <c r="B121" s="187" t="s">
        <v>301</v>
      </c>
      <c r="C121" s="190" t="s">
        <v>318</v>
      </c>
      <c r="D121" s="228" t="s">
        <v>351</v>
      </c>
      <c r="E121" s="196" t="s">
        <v>70</v>
      </c>
      <c r="F121" s="273" t="s">
        <v>352</v>
      </c>
      <c r="G121" s="228" t="s">
        <v>353</v>
      </c>
      <c r="H121" s="199" t="s">
        <v>354</v>
      </c>
      <c r="I121" s="202" t="s">
        <v>323</v>
      </c>
      <c r="J121" s="202" t="s">
        <v>75</v>
      </c>
      <c r="K121" s="187" t="s">
        <v>76</v>
      </c>
      <c r="L121" s="187" t="s">
        <v>77</v>
      </c>
      <c r="M121" s="187">
        <v>6</v>
      </c>
      <c r="N121" s="187" t="s">
        <v>146</v>
      </c>
      <c r="O121" s="205">
        <v>20</v>
      </c>
      <c r="P121" s="187" t="s">
        <v>88</v>
      </c>
      <c r="Q121" s="205">
        <v>60</v>
      </c>
      <c r="R121" s="219" t="s">
        <v>88</v>
      </c>
      <c r="S121" s="34" t="s">
        <v>355</v>
      </c>
      <c r="T121" s="41" t="s">
        <v>82</v>
      </c>
      <c r="U121" s="36" t="s">
        <v>100</v>
      </c>
      <c r="V121" s="36" t="s">
        <v>84</v>
      </c>
      <c r="W121" s="36" t="s">
        <v>85</v>
      </c>
      <c r="X121" s="36" t="s">
        <v>86</v>
      </c>
      <c r="Y121" s="36" t="s">
        <v>87</v>
      </c>
      <c r="Z121" s="208">
        <v>9.8000000000000007</v>
      </c>
      <c r="AA121" s="35">
        <v>15</v>
      </c>
      <c r="AB121" s="35">
        <v>15</v>
      </c>
      <c r="AC121" s="35">
        <v>6</v>
      </c>
      <c r="AD121" s="35">
        <v>14</v>
      </c>
      <c r="AE121" s="208">
        <v>60</v>
      </c>
      <c r="AF121" s="35">
        <v>0</v>
      </c>
      <c r="AG121" s="35">
        <v>0</v>
      </c>
      <c r="AH121" s="35">
        <v>0</v>
      </c>
      <c r="AI121" s="35">
        <v>60</v>
      </c>
      <c r="AJ121" s="187" t="s">
        <v>88</v>
      </c>
      <c r="AK121" s="187" t="s">
        <v>89</v>
      </c>
      <c r="AL121" s="187" t="s">
        <v>349</v>
      </c>
      <c r="AM121" s="187" t="s">
        <v>91</v>
      </c>
      <c r="AN121" s="211"/>
      <c r="AO121" s="211"/>
      <c r="AP121" s="211"/>
      <c r="AQ121" s="211"/>
    </row>
    <row r="122" spans="1:43" ht="123" customHeight="1" x14ac:dyDescent="0.35">
      <c r="A122" s="259"/>
      <c r="B122" s="188"/>
      <c r="C122" s="191"/>
      <c r="D122" s="229"/>
      <c r="E122" s="197"/>
      <c r="F122" s="274"/>
      <c r="G122" s="229"/>
      <c r="H122" s="200"/>
      <c r="I122" s="203"/>
      <c r="J122" s="203"/>
      <c r="K122" s="188"/>
      <c r="L122" s="188"/>
      <c r="M122" s="188"/>
      <c r="N122" s="188"/>
      <c r="O122" s="206"/>
      <c r="P122" s="188"/>
      <c r="Q122" s="206"/>
      <c r="R122" s="220"/>
      <c r="S122" s="34" t="s">
        <v>356</v>
      </c>
      <c r="T122" s="41" t="s">
        <v>82</v>
      </c>
      <c r="U122" s="36" t="s">
        <v>100</v>
      </c>
      <c r="V122" s="36" t="s">
        <v>84</v>
      </c>
      <c r="W122" s="36" t="s">
        <v>85</v>
      </c>
      <c r="X122" s="36" t="s">
        <v>86</v>
      </c>
      <c r="Y122" s="36" t="s">
        <v>87</v>
      </c>
      <c r="Z122" s="209"/>
      <c r="AA122" s="35">
        <v>15</v>
      </c>
      <c r="AB122" s="35">
        <v>15</v>
      </c>
      <c r="AC122" s="35">
        <v>4.2</v>
      </c>
      <c r="AD122" s="35">
        <v>9.8000000000000007</v>
      </c>
      <c r="AE122" s="209"/>
      <c r="AF122" s="35">
        <v>0</v>
      </c>
      <c r="AG122" s="35">
        <v>0</v>
      </c>
      <c r="AH122" s="35">
        <v>0</v>
      </c>
      <c r="AI122" s="35">
        <v>60</v>
      </c>
      <c r="AJ122" s="188"/>
      <c r="AK122" s="188"/>
      <c r="AL122" s="188"/>
      <c r="AM122" s="188"/>
      <c r="AN122" s="212"/>
      <c r="AO122" s="212"/>
      <c r="AP122" s="212"/>
      <c r="AQ122" s="212"/>
    </row>
    <row r="123" spans="1:43" ht="14.25" customHeight="1" x14ac:dyDescent="0.35">
      <c r="A123" s="260"/>
      <c r="B123" s="189"/>
      <c r="C123" s="192"/>
      <c r="D123" s="230"/>
      <c r="E123" s="198"/>
      <c r="F123" s="275"/>
      <c r="G123" s="230"/>
      <c r="H123" s="201"/>
      <c r="I123" s="204"/>
      <c r="J123" s="204"/>
      <c r="K123" s="189"/>
      <c r="L123" s="189"/>
      <c r="M123" s="189"/>
      <c r="N123" s="189"/>
      <c r="O123" s="207"/>
      <c r="P123" s="189"/>
      <c r="Q123" s="207"/>
      <c r="R123" s="221"/>
      <c r="S123" s="34"/>
      <c r="T123" s="41"/>
      <c r="U123" s="36"/>
      <c r="V123" s="36"/>
      <c r="W123" s="36"/>
      <c r="X123" s="36"/>
      <c r="Y123" s="36"/>
      <c r="Z123" s="210"/>
      <c r="AA123" s="35">
        <v>0</v>
      </c>
      <c r="AB123" s="35">
        <v>0</v>
      </c>
      <c r="AC123" s="35">
        <v>0</v>
      </c>
      <c r="AD123" s="35">
        <v>9.8000000000000007</v>
      </c>
      <c r="AE123" s="210"/>
      <c r="AF123" s="35">
        <v>0</v>
      </c>
      <c r="AG123" s="35">
        <v>0</v>
      </c>
      <c r="AH123" s="35">
        <v>0</v>
      </c>
      <c r="AI123" s="35">
        <v>60</v>
      </c>
      <c r="AJ123" s="189"/>
      <c r="AK123" s="189"/>
      <c r="AL123" s="189"/>
      <c r="AM123" s="189"/>
      <c r="AN123" s="213"/>
      <c r="AO123" s="213"/>
      <c r="AP123" s="213"/>
      <c r="AQ123" s="213"/>
    </row>
    <row r="124" spans="1:43" ht="82.5" customHeight="1" x14ac:dyDescent="0.35">
      <c r="A124" s="186">
        <v>35</v>
      </c>
      <c r="B124" s="187" t="s">
        <v>301</v>
      </c>
      <c r="C124" s="190" t="s">
        <v>302</v>
      </c>
      <c r="D124" s="228" t="s">
        <v>303</v>
      </c>
      <c r="E124" s="196"/>
      <c r="F124" s="228"/>
      <c r="G124" s="228"/>
      <c r="H124" s="199" t="s">
        <v>357</v>
      </c>
      <c r="I124" s="202" t="s">
        <v>96</v>
      </c>
      <c r="J124" s="202" t="s">
        <v>75</v>
      </c>
      <c r="K124" s="187" t="s">
        <v>76</v>
      </c>
      <c r="L124" s="187" t="s">
        <v>77</v>
      </c>
      <c r="M124" s="187">
        <v>365</v>
      </c>
      <c r="N124" s="187" t="s">
        <v>124</v>
      </c>
      <c r="O124" s="205">
        <v>40</v>
      </c>
      <c r="P124" s="187" t="s">
        <v>79</v>
      </c>
      <c r="Q124" s="205">
        <v>80</v>
      </c>
      <c r="R124" s="219" t="s">
        <v>80</v>
      </c>
      <c r="S124" s="193" t="s">
        <v>358</v>
      </c>
      <c r="T124" s="205" t="s">
        <v>82</v>
      </c>
      <c r="U124" s="187" t="s">
        <v>83</v>
      </c>
      <c r="V124" s="187" t="s">
        <v>84</v>
      </c>
      <c r="W124" s="187" t="s">
        <v>85</v>
      </c>
      <c r="X124" s="187" t="s">
        <v>86</v>
      </c>
      <c r="Y124" s="187" t="s">
        <v>87</v>
      </c>
      <c r="Z124" s="208">
        <v>24</v>
      </c>
      <c r="AA124" s="35">
        <v>25</v>
      </c>
      <c r="AB124" s="35">
        <v>15</v>
      </c>
      <c r="AC124" s="35">
        <v>16</v>
      </c>
      <c r="AD124" s="35">
        <v>24</v>
      </c>
      <c r="AE124" s="208">
        <v>80</v>
      </c>
      <c r="AF124" s="35">
        <v>0</v>
      </c>
      <c r="AG124" s="35">
        <v>0</v>
      </c>
      <c r="AH124" s="35">
        <v>0</v>
      </c>
      <c r="AI124" s="35">
        <v>80</v>
      </c>
      <c r="AJ124" s="187" t="s">
        <v>80</v>
      </c>
      <c r="AK124" s="187" t="s">
        <v>102</v>
      </c>
      <c r="AL124" s="187" t="s">
        <v>359</v>
      </c>
      <c r="AM124" s="473" t="s">
        <v>360</v>
      </c>
      <c r="AN124" s="179">
        <v>44576</v>
      </c>
      <c r="AO124" s="179">
        <v>44926</v>
      </c>
      <c r="AP124" s="476" t="s">
        <v>341</v>
      </c>
      <c r="AQ124" s="205" t="s">
        <v>342</v>
      </c>
    </row>
    <row r="125" spans="1:43" ht="82.5" customHeight="1" x14ac:dyDescent="0.35">
      <c r="A125" s="186"/>
      <c r="B125" s="188"/>
      <c r="C125" s="191"/>
      <c r="D125" s="229"/>
      <c r="E125" s="197"/>
      <c r="F125" s="229"/>
      <c r="G125" s="229"/>
      <c r="H125" s="200"/>
      <c r="I125" s="203"/>
      <c r="J125" s="203"/>
      <c r="K125" s="188"/>
      <c r="L125" s="188"/>
      <c r="M125" s="188"/>
      <c r="N125" s="188"/>
      <c r="O125" s="206"/>
      <c r="P125" s="188"/>
      <c r="Q125" s="206"/>
      <c r="R125" s="220"/>
      <c r="S125" s="194"/>
      <c r="T125" s="206"/>
      <c r="U125" s="188"/>
      <c r="V125" s="188"/>
      <c r="W125" s="188"/>
      <c r="X125" s="188"/>
      <c r="Y125" s="188"/>
      <c r="Z125" s="209"/>
      <c r="AA125" s="35">
        <v>0</v>
      </c>
      <c r="AB125" s="35">
        <v>0</v>
      </c>
      <c r="AC125" s="35">
        <v>0</v>
      </c>
      <c r="AD125" s="35">
        <v>24</v>
      </c>
      <c r="AE125" s="209"/>
      <c r="AF125" s="35">
        <v>0</v>
      </c>
      <c r="AG125" s="35">
        <v>0</v>
      </c>
      <c r="AH125" s="35">
        <v>0</v>
      </c>
      <c r="AI125" s="35">
        <v>80</v>
      </c>
      <c r="AJ125" s="188"/>
      <c r="AK125" s="188"/>
      <c r="AL125" s="188"/>
      <c r="AM125" s="474"/>
      <c r="AN125" s="180"/>
      <c r="AO125" s="180"/>
      <c r="AP125" s="477"/>
      <c r="AQ125" s="206"/>
    </row>
    <row r="126" spans="1:43" ht="82.5" customHeight="1" x14ac:dyDescent="0.35">
      <c r="A126" s="186"/>
      <c r="B126" s="189"/>
      <c r="C126" s="192"/>
      <c r="D126" s="230"/>
      <c r="E126" s="198"/>
      <c r="F126" s="230"/>
      <c r="G126" s="230"/>
      <c r="H126" s="201"/>
      <c r="I126" s="204"/>
      <c r="J126" s="204"/>
      <c r="K126" s="189"/>
      <c r="L126" s="189"/>
      <c r="M126" s="189"/>
      <c r="N126" s="189"/>
      <c r="O126" s="207"/>
      <c r="P126" s="189"/>
      <c r="Q126" s="207"/>
      <c r="R126" s="221"/>
      <c r="S126" s="195"/>
      <c r="T126" s="207"/>
      <c r="U126" s="189"/>
      <c r="V126" s="189"/>
      <c r="W126" s="189"/>
      <c r="X126" s="189"/>
      <c r="Y126" s="189"/>
      <c r="Z126" s="210"/>
      <c r="AA126" s="35">
        <v>0</v>
      </c>
      <c r="AB126" s="35">
        <v>0</v>
      </c>
      <c r="AC126" s="35">
        <v>0</v>
      </c>
      <c r="AD126" s="35">
        <v>24</v>
      </c>
      <c r="AE126" s="210"/>
      <c r="AF126" s="35">
        <v>0</v>
      </c>
      <c r="AG126" s="35">
        <v>0</v>
      </c>
      <c r="AH126" s="35">
        <v>0</v>
      </c>
      <c r="AI126" s="35">
        <v>80</v>
      </c>
      <c r="AJ126" s="189"/>
      <c r="AK126" s="189"/>
      <c r="AL126" s="189"/>
      <c r="AM126" s="475"/>
      <c r="AN126" s="181"/>
      <c r="AO126" s="181"/>
      <c r="AP126" s="478"/>
      <c r="AQ126" s="207"/>
    </row>
    <row r="127" spans="1:43" ht="172.5" customHeight="1" x14ac:dyDescent="0.35">
      <c r="A127" s="479">
        <v>36</v>
      </c>
      <c r="B127" s="187" t="s">
        <v>361</v>
      </c>
      <c r="C127" s="190" t="s">
        <v>362</v>
      </c>
      <c r="D127" s="193" t="s">
        <v>363</v>
      </c>
      <c r="E127" s="196" t="s">
        <v>129</v>
      </c>
      <c r="F127" s="228" t="s">
        <v>1889</v>
      </c>
      <c r="G127" s="228" t="s">
        <v>1890</v>
      </c>
      <c r="H127" s="199" t="str">
        <f>CONCATENATE(E127," ",F127," ",G127)</f>
        <v xml:space="preserve">Posibilidad de pérdida reputacional por sanciones disciplinarias del ministerio publico y/o ante partes interesadas en los procesos de contratación, debido al incumplimiento de los requisitos mínimos en la estructuración de los documentos precontractuales por falta de conocimiento de los profesionales  que intervienen </v>
      </c>
      <c r="I127" s="187" t="s">
        <v>74</v>
      </c>
      <c r="J127" s="187" t="s">
        <v>75</v>
      </c>
      <c r="K127" s="187" t="s">
        <v>76</v>
      </c>
      <c r="L127" s="187" t="s">
        <v>77</v>
      </c>
      <c r="M127" s="187">
        <v>1700</v>
      </c>
      <c r="N127" s="187" t="s">
        <v>364</v>
      </c>
      <c r="O127" s="205">
        <f>IF(N127="Muy alta",100,IF(N127="Alta",80,IF(N127="Media",60,IF(N127="Baja",40,IF(N127="Muy baja",20,0)))))</f>
        <v>80</v>
      </c>
      <c r="P127" s="187" t="s">
        <v>79</v>
      </c>
      <c r="Q127" s="205">
        <f>IF(P127="Catastrófico",100,IF(P127="Mayor",80,IF(P127="Moderado",60,IF(P127="Menor",40,IF(P127="Leve",20,0)))))</f>
        <v>80</v>
      </c>
      <c r="R127" s="219" t="s">
        <v>80</v>
      </c>
      <c r="S127" s="47" t="s">
        <v>365</v>
      </c>
      <c r="T127" s="41" t="str">
        <f>IF(OR(U127="Preventivo",U127="Detectivo"),"Probabilidad",IF(U127="Correctivo","Impacto"," "))</f>
        <v>Probabilidad</v>
      </c>
      <c r="U127" s="36" t="s">
        <v>83</v>
      </c>
      <c r="V127" s="36" t="s">
        <v>84</v>
      </c>
      <c r="W127" s="36" t="s">
        <v>85</v>
      </c>
      <c r="X127" s="36" t="s">
        <v>86</v>
      </c>
      <c r="Y127" s="36" t="s">
        <v>87</v>
      </c>
      <c r="Z127" s="208">
        <v>20.160000000000004</v>
      </c>
      <c r="AA127" s="35">
        <v>25</v>
      </c>
      <c r="AB127" s="35">
        <v>15</v>
      </c>
      <c r="AC127" s="35">
        <v>32</v>
      </c>
      <c r="AD127" s="35">
        <v>48</v>
      </c>
      <c r="AE127" s="208">
        <v>80</v>
      </c>
      <c r="AF127" s="35">
        <f>IF(U127="Correctivo",10,0)</f>
        <v>0</v>
      </c>
      <c r="AG127" s="35">
        <f>IF(T127="Probabilidad",0,IF(V127="Automatizado",25,IF(V127="Manual",15,0)))</f>
        <v>0</v>
      </c>
      <c r="AH127" s="35" t="e">
        <f>($Q$7*((AF127+AG127))/100)</f>
        <v>#VALUE!</v>
      </c>
      <c r="AI127" s="35" t="e">
        <f>Q127-AH127</f>
        <v>#VALUE!</v>
      </c>
      <c r="AJ127" s="187" t="s">
        <v>80</v>
      </c>
      <c r="AK127" s="187" t="s">
        <v>89</v>
      </c>
      <c r="AL127" s="187" t="s">
        <v>366</v>
      </c>
      <c r="AM127" s="187" t="s">
        <v>91</v>
      </c>
      <c r="AN127" s="205"/>
      <c r="AO127" s="205"/>
      <c r="AP127" s="205"/>
      <c r="AQ127" s="205"/>
    </row>
    <row r="128" spans="1:43" ht="111" customHeight="1" x14ac:dyDescent="0.35">
      <c r="A128" s="479"/>
      <c r="B128" s="188"/>
      <c r="C128" s="191"/>
      <c r="D128" s="194"/>
      <c r="E128" s="197"/>
      <c r="F128" s="229"/>
      <c r="G128" s="229"/>
      <c r="H128" s="200"/>
      <c r="I128" s="188"/>
      <c r="J128" s="188"/>
      <c r="K128" s="188"/>
      <c r="L128" s="188"/>
      <c r="M128" s="188"/>
      <c r="N128" s="188"/>
      <c r="O128" s="206"/>
      <c r="P128" s="188"/>
      <c r="Q128" s="206"/>
      <c r="R128" s="220"/>
      <c r="S128" s="48" t="s">
        <v>367</v>
      </c>
      <c r="T128" s="41" t="str">
        <f t="shared" ref="T128:T153" si="65">IF(OR(U128="Preventivo",U128="Detectivo"),"Probabilidad",IF(U128="Correctivo","Impacto"," "))</f>
        <v>Probabilidad</v>
      </c>
      <c r="U128" s="36" t="s">
        <v>100</v>
      </c>
      <c r="V128" s="36" t="s">
        <v>84</v>
      </c>
      <c r="W128" s="36" t="s">
        <v>85</v>
      </c>
      <c r="X128" s="36" t="s">
        <v>86</v>
      </c>
      <c r="Y128" s="36" t="s">
        <v>87</v>
      </c>
      <c r="Z128" s="209"/>
      <c r="AA128" s="35">
        <v>15</v>
      </c>
      <c r="AB128" s="35">
        <v>15</v>
      </c>
      <c r="AC128" s="35">
        <v>14.4</v>
      </c>
      <c r="AD128" s="35">
        <v>33.6</v>
      </c>
      <c r="AE128" s="209"/>
      <c r="AF128" s="35">
        <f t="shared" ref="AF128:AF153" si="66">IF(U128="Correctivo",10,0)</f>
        <v>0</v>
      </c>
      <c r="AG128" s="35">
        <f t="shared" ref="AG128:AG153" si="67">IF(T128="Probabilidad",0,IF(V128="Automatizado",25,IF(V128="Manual",15,0)))</f>
        <v>0</v>
      </c>
      <c r="AH128" s="35" t="e">
        <f>($AI$7*((AF128+AG128))/100)</f>
        <v>#VALUE!</v>
      </c>
      <c r="AI128" s="35" t="e">
        <f>AI127-AH128</f>
        <v>#VALUE!</v>
      </c>
      <c r="AJ128" s="188"/>
      <c r="AK128" s="188"/>
      <c r="AL128" s="188"/>
      <c r="AM128" s="188"/>
      <c r="AN128" s="206"/>
      <c r="AO128" s="206"/>
      <c r="AP128" s="206"/>
      <c r="AQ128" s="206"/>
    </row>
    <row r="129" spans="1:43" ht="117" customHeight="1" x14ac:dyDescent="0.35">
      <c r="A129" s="479"/>
      <c r="B129" s="189"/>
      <c r="C129" s="192"/>
      <c r="D129" s="195"/>
      <c r="E129" s="198"/>
      <c r="F129" s="230"/>
      <c r="G129" s="230"/>
      <c r="H129" s="201"/>
      <c r="I129" s="189"/>
      <c r="J129" s="189"/>
      <c r="K129" s="189"/>
      <c r="L129" s="189"/>
      <c r="M129" s="189"/>
      <c r="N129" s="189"/>
      <c r="O129" s="207"/>
      <c r="P129" s="189"/>
      <c r="Q129" s="207"/>
      <c r="R129" s="221"/>
      <c r="S129" s="47" t="s">
        <v>368</v>
      </c>
      <c r="T129" s="41" t="str">
        <f>IF(OR(U129="Preventivo",U129="Detectivo"),"Probabilidad",IF(U129="Correctivo","Impacto"," "))</f>
        <v>Probabilidad</v>
      </c>
      <c r="U129" s="36" t="s">
        <v>83</v>
      </c>
      <c r="V129" s="36" t="s">
        <v>84</v>
      </c>
      <c r="W129" s="36" t="s">
        <v>85</v>
      </c>
      <c r="X129" s="36" t="s">
        <v>86</v>
      </c>
      <c r="Y129" s="36" t="s">
        <v>87</v>
      </c>
      <c r="Z129" s="210"/>
      <c r="AA129" s="35">
        <v>25</v>
      </c>
      <c r="AB129" s="35">
        <v>15</v>
      </c>
      <c r="AC129" s="35">
        <v>13.44</v>
      </c>
      <c r="AD129" s="35">
        <v>20.160000000000004</v>
      </c>
      <c r="AE129" s="210"/>
      <c r="AF129" s="35">
        <f t="shared" si="66"/>
        <v>0</v>
      </c>
      <c r="AG129" s="35">
        <f t="shared" si="67"/>
        <v>0</v>
      </c>
      <c r="AH129" s="35">
        <f>($AI$8*((AF129+AG129))/100)</f>
        <v>0</v>
      </c>
      <c r="AI129" s="35" t="e">
        <f>AI128-AH129</f>
        <v>#VALUE!</v>
      </c>
      <c r="AJ129" s="189"/>
      <c r="AK129" s="189"/>
      <c r="AL129" s="189"/>
      <c r="AM129" s="189"/>
      <c r="AN129" s="207"/>
      <c r="AO129" s="207"/>
      <c r="AP129" s="207"/>
      <c r="AQ129" s="207"/>
    </row>
    <row r="130" spans="1:43" ht="162.75" customHeight="1" x14ac:dyDescent="0.35">
      <c r="A130" s="186">
        <v>37</v>
      </c>
      <c r="B130" s="187" t="s">
        <v>361</v>
      </c>
      <c r="C130" s="190" t="s">
        <v>362</v>
      </c>
      <c r="D130" s="193" t="s">
        <v>363</v>
      </c>
      <c r="E130" s="196" t="s">
        <v>129</v>
      </c>
      <c r="F130" s="228" t="s">
        <v>1889</v>
      </c>
      <c r="G130" s="228" t="s">
        <v>1891</v>
      </c>
      <c r="H130" s="199" t="str">
        <f t="shared" ref="H130" si="68">CONCATENATE(E130," ",F130," ",G130)</f>
        <v>Posibilidad de pérdida reputacional por sanciones disciplinarias del ministerio publico y/o ante partes interesadas en los procesos de contratación, debido a una equivocada identificación de la modalidad contractual al definirla, en la adquisición de bienes y/o servicios.</v>
      </c>
      <c r="I130" s="202" t="s">
        <v>74</v>
      </c>
      <c r="J130" s="202" t="s">
        <v>75</v>
      </c>
      <c r="K130" s="187" t="s">
        <v>76</v>
      </c>
      <c r="L130" s="187" t="s">
        <v>77</v>
      </c>
      <c r="M130" s="187">
        <v>1700</v>
      </c>
      <c r="N130" s="187" t="s">
        <v>364</v>
      </c>
      <c r="O130" s="205">
        <f t="shared" ref="O130" si="69">IF(N130="Muy alta",100,IF(N130="Alta",80,IF(N130="Media",60,IF(N130="Baja",40,IF(N130="Muy baja",20,0)))))</f>
        <v>80</v>
      </c>
      <c r="P130" s="187" t="s">
        <v>79</v>
      </c>
      <c r="Q130" s="205">
        <f t="shared" ref="Q130" si="70">IF(P130="Catastrófico",100,IF(P130="Mayor",80,IF(P130="Moderado",60,IF(P130="Menor",40,IF(P130="Leve",20,0)))))</f>
        <v>80</v>
      </c>
      <c r="R130" s="219" t="s">
        <v>80</v>
      </c>
      <c r="S130" s="47" t="s">
        <v>365</v>
      </c>
      <c r="T130" s="41" t="str">
        <f>IF(OR(U130="Preventivo",U130="Detectivo"),"Probabilidad",IF(U130="Correctivo","Impacto"," "))</f>
        <v>Probabilidad</v>
      </c>
      <c r="U130" s="36" t="s">
        <v>83</v>
      </c>
      <c r="V130" s="36" t="s">
        <v>84</v>
      </c>
      <c r="W130" s="36" t="s">
        <v>85</v>
      </c>
      <c r="X130" s="36" t="s">
        <v>86</v>
      </c>
      <c r="Y130" s="36" t="s">
        <v>87</v>
      </c>
      <c r="Z130" s="208">
        <v>28.8</v>
      </c>
      <c r="AA130" s="35">
        <v>25</v>
      </c>
      <c r="AB130" s="35">
        <v>15</v>
      </c>
      <c r="AC130" s="35">
        <v>32</v>
      </c>
      <c r="AD130" s="35">
        <v>48</v>
      </c>
      <c r="AE130" s="208">
        <v>80</v>
      </c>
      <c r="AF130" s="35">
        <f t="shared" si="66"/>
        <v>0</v>
      </c>
      <c r="AG130" s="35">
        <f t="shared" si="67"/>
        <v>0</v>
      </c>
      <c r="AH130" s="35">
        <f>($Q$10*((AF130+AG130))/100)</f>
        <v>0</v>
      </c>
      <c r="AI130" s="35">
        <f>Q130-AH130</f>
        <v>80</v>
      </c>
      <c r="AJ130" s="187" t="s">
        <v>80</v>
      </c>
      <c r="AK130" s="187" t="s">
        <v>89</v>
      </c>
      <c r="AL130" s="187" t="s">
        <v>369</v>
      </c>
      <c r="AM130" s="187" t="s">
        <v>91</v>
      </c>
      <c r="AN130" s="211"/>
      <c r="AO130" s="211"/>
      <c r="AP130" s="211"/>
      <c r="AQ130" s="211"/>
    </row>
    <row r="131" spans="1:43" ht="111" customHeight="1" x14ac:dyDescent="0.35">
      <c r="A131" s="186"/>
      <c r="B131" s="188"/>
      <c r="C131" s="191"/>
      <c r="D131" s="194"/>
      <c r="E131" s="197"/>
      <c r="F131" s="229"/>
      <c r="G131" s="229"/>
      <c r="H131" s="200"/>
      <c r="I131" s="203"/>
      <c r="J131" s="203"/>
      <c r="K131" s="188"/>
      <c r="L131" s="188"/>
      <c r="M131" s="188"/>
      <c r="N131" s="188"/>
      <c r="O131" s="206"/>
      <c r="P131" s="188"/>
      <c r="Q131" s="206"/>
      <c r="R131" s="220"/>
      <c r="S131" s="47" t="s">
        <v>368</v>
      </c>
      <c r="T131" s="41" t="str">
        <f>IF(OR(U131="Preventivo",U131="Detectivo"),"Probabilidad",IF(U131="Correctivo","Impacto"," "))</f>
        <v>Probabilidad</v>
      </c>
      <c r="U131" s="36" t="s">
        <v>83</v>
      </c>
      <c r="V131" s="36" t="s">
        <v>84</v>
      </c>
      <c r="W131" s="36" t="s">
        <v>85</v>
      </c>
      <c r="X131" s="36" t="s">
        <v>86</v>
      </c>
      <c r="Y131" s="36" t="s">
        <v>87</v>
      </c>
      <c r="Z131" s="209"/>
      <c r="AA131" s="35">
        <v>25</v>
      </c>
      <c r="AB131" s="35">
        <v>15</v>
      </c>
      <c r="AC131" s="35">
        <v>19.2</v>
      </c>
      <c r="AD131" s="35">
        <v>28.8</v>
      </c>
      <c r="AE131" s="209"/>
      <c r="AF131" s="35">
        <f t="shared" si="66"/>
        <v>0</v>
      </c>
      <c r="AG131" s="35">
        <f t="shared" si="67"/>
        <v>0</v>
      </c>
      <c r="AH131" s="35">
        <f>($AI$10*((AF131+AG131))/100)</f>
        <v>0</v>
      </c>
      <c r="AI131" s="35">
        <f>AI130-AH131</f>
        <v>80</v>
      </c>
      <c r="AJ131" s="188"/>
      <c r="AK131" s="188"/>
      <c r="AL131" s="188"/>
      <c r="AM131" s="188"/>
      <c r="AN131" s="212"/>
      <c r="AO131" s="212"/>
      <c r="AP131" s="212"/>
      <c r="AQ131" s="212"/>
    </row>
    <row r="132" spans="1:43" x14ac:dyDescent="0.35">
      <c r="A132" s="46"/>
      <c r="B132" s="189"/>
      <c r="C132" s="192"/>
      <c r="D132" s="195"/>
      <c r="E132" s="198"/>
      <c r="F132" s="230"/>
      <c r="G132" s="230"/>
      <c r="H132" s="201"/>
      <c r="I132" s="204"/>
      <c r="J132" s="204"/>
      <c r="K132" s="189"/>
      <c r="L132" s="189"/>
      <c r="M132" s="189"/>
      <c r="N132" s="189"/>
      <c r="O132" s="207"/>
      <c r="P132" s="189"/>
      <c r="Q132" s="207"/>
      <c r="R132" s="221"/>
      <c r="S132" s="34"/>
      <c r="T132" s="41" t="str">
        <f t="shared" si="65"/>
        <v xml:space="preserve"> </v>
      </c>
      <c r="U132" s="36"/>
      <c r="V132" s="36"/>
      <c r="W132" s="36"/>
      <c r="X132" s="36"/>
      <c r="Y132" s="36"/>
      <c r="Z132" s="210"/>
      <c r="AA132" s="35">
        <v>0</v>
      </c>
      <c r="AB132" s="35">
        <v>0</v>
      </c>
      <c r="AC132" s="35">
        <v>0</v>
      </c>
      <c r="AD132" s="35">
        <v>28.8</v>
      </c>
      <c r="AE132" s="210"/>
      <c r="AF132" s="35">
        <f t="shared" si="66"/>
        <v>0</v>
      </c>
      <c r="AG132" s="35">
        <f t="shared" si="67"/>
        <v>0</v>
      </c>
      <c r="AH132" s="35">
        <f>($AI$11*((AF132+AG132))/100)</f>
        <v>0</v>
      </c>
      <c r="AI132" s="35">
        <f>AI131-AH132</f>
        <v>80</v>
      </c>
      <c r="AJ132" s="189"/>
      <c r="AK132" s="189"/>
      <c r="AL132" s="189"/>
      <c r="AM132" s="189"/>
      <c r="AN132" s="213"/>
      <c r="AO132" s="213"/>
      <c r="AP132" s="213"/>
      <c r="AQ132" s="213"/>
    </row>
    <row r="133" spans="1:43" ht="168.75" customHeight="1" x14ac:dyDescent="0.35">
      <c r="A133" s="186">
        <v>38</v>
      </c>
      <c r="B133" s="187" t="s">
        <v>361</v>
      </c>
      <c r="C133" s="190" t="s">
        <v>362</v>
      </c>
      <c r="D133" s="193" t="s">
        <v>370</v>
      </c>
      <c r="E133" s="196" t="s">
        <v>129</v>
      </c>
      <c r="F133" s="228" t="s">
        <v>1892</v>
      </c>
      <c r="G133" s="228" t="s">
        <v>1893</v>
      </c>
      <c r="H133" s="199" t="str">
        <f t="shared" ref="H133" si="71">CONCATENATE(E133," ",F133," ",G133)</f>
        <v>Posibilidad de pérdida reputacional por falta de acompañamiento y asistencia técnica al proceso de liquidación de contratos y/o convenios, debido a posibilidad de perdida de competencias e incumplimiento de los términos legales.</v>
      </c>
      <c r="I133" s="202" t="s">
        <v>74</v>
      </c>
      <c r="J133" s="202" t="s">
        <v>75</v>
      </c>
      <c r="K133" s="187" t="s">
        <v>76</v>
      </c>
      <c r="L133" s="187" t="s">
        <v>77</v>
      </c>
      <c r="M133" s="187">
        <v>125</v>
      </c>
      <c r="N133" s="187" t="s">
        <v>124</v>
      </c>
      <c r="O133" s="205">
        <f t="shared" ref="O133" si="72">IF(N133="Muy alta",100,IF(N133="Alta",80,IF(N133="Media",60,IF(N133="Baja",40,IF(N133="Muy baja",20,0)))))</f>
        <v>40</v>
      </c>
      <c r="P133" s="187" t="s">
        <v>88</v>
      </c>
      <c r="Q133" s="205">
        <f t="shared" ref="Q133" si="73">IF(P133="Catastrófico",100,IF(P133="Mayor",80,IF(P133="Moderado",60,IF(P133="Menor",40,IF(P133="Leve",20,0)))))</f>
        <v>60</v>
      </c>
      <c r="R133" s="219" t="s">
        <v>88</v>
      </c>
      <c r="S133" s="47" t="s">
        <v>371</v>
      </c>
      <c r="T133" s="41" t="str">
        <f t="shared" si="65"/>
        <v>Probabilidad</v>
      </c>
      <c r="U133" s="36" t="s">
        <v>83</v>
      </c>
      <c r="V133" s="36" t="s">
        <v>84</v>
      </c>
      <c r="W133" s="36" t="s">
        <v>85</v>
      </c>
      <c r="X133" s="36" t="s">
        <v>86</v>
      </c>
      <c r="Y133" s="36" t="s">
        <v>87</v>
      </c>
      <c r="Z133" s="208">
        <v>4.2336</v>
      </c>
      <c r="AA133" s="35">
        <v>25</v>
      </c>
      <c r="AB133" s="35">
        <v>15</v>
      </c>
      <c r="AC133" s="35">
        <v>16</v>
      </c>
      <c r="AD133" s="35">
        <v>24</v>
      </c>
      <c r="AE133" s="208">
        <v>60</v>
      </c>
      <c r="AF133" s="35">
        <f t="shared" si="66"/>
        <v>0</v>
      </c>
      <c r="AG133" s="35">
        <f t="shared" si="67"/>
        <v>0</v>
      </c>
      <c r="AH133" s="35">
        <f>($Q$13*((AF133+AG133))/100)</f>
        <v>0</v>
      </c>
      <c r="AI133" s="35">
        <f>Q133-AH133</f>
        <v>60</v>
      </c>
      <c r="AJ133" s="187" t="s">
        <v>88</v>
      </c>
      <c r="AK133" s="187" t="s">
        <v>89</v>
      </c>
      <c r="AL133" s="187" t="s">
        <v>372</v>
      </c>
      <c r="AM133" s="187" t="s">
        <v>91</v>
      </c>
      <c r="AN133" s="211"/>
      <c r="AO133" s="211"/>
      <c r="AP133" s="211"/>
      <c r="AQ133" s="211"/>
    </row>
    <row r="134" spans="1:43" ht="164.25" customHeight="1" x14ac:dyDescent="0.35">
      <c r="A134" s="186"/>
      <c r="B134" s="188"/>
      <c r="C134" s="191"/>
      <c r="D134" s="194"/>
      <c r="E134" s="197"/>
      <c r="F134" s="229"/>
      <c r="G134" s="229"/>
      <c r="H134" s="200"/>
      <c r="I134" s="203"/>
      <c r="J134" s="203"/>
      <c r="K134" s="188"/>
      <c r="L134" s="188"/>
      <c r="M134" s="188"/>
      <c r="N134" s="188"/>
      <c r="O134" s="206"/>
      <c r="P134" s="188"/>
      <c r="Q134" s="206"/>
      <c r="R134" s="220"/>
      <c r="S134" s="47" t="s">
        <v>365</v>
      </c>
      <c r="T134" s="41" t="str">
        <f t="shared" si="65"/>
        <v>Probabilidad</v>
      </c>
      <c r="U134" s="36" t="s">
        <v>83</v>
      </c>
      <c r="V134" s="36" t="s">
        <v>84</v>
      </c>
      <c r="W134" s="36" t="s">
        <v>85</v>
      </c>
      <c r="X134" s="36" t="s">
        <v>86</v>
      </c>
      <c r="Y134" s="36" t="s">
        <v>87</v>
      </c>
      <c r="Z134" s="209"/>
      <c r="AA134" s="35">
        <v>25</v>
      </c>
      <c r="AB134" s="35">
        <v>15</v>
      </c>
      <c r="AC134" s="35">
        <v>9.6</v>
      </c>
      <c r="AD134" s="35">
        <v>14.4</v>
      </c>
      <c r="AE134" s="209"/>
      <c r="AF134" s="35">
        <f t="shared" si="66"/>
        <v>0</v>
      </c>
      <c r="AG134" s="35">
        <f t="shared" si="67"/>
        <v>0</v>
      </c>
      <c r="AH134" s="35">
        <f>($AI$13*((AF134+AG134))/100)</f>
        <v>0</v>
      </c>
      <c r="AI134" s="35">
        <f>AI133-AH134</f>
        <v>60</v>
      </c>
      <c r="AJ134" s="188"/>
      <c r="AK134" s="188"/>
      <c r="AL134" s="188"/>
      <c r="AM134" s="188"/>
      <c r="AN134" s="212"/>
      <c r="AO134" s="212"/>
      <c r="AP134" s="212"/>
      <c r="AQ134" s="212"/>
    </row>
    <row r="135" spans="1:43" ht="153" customHeight="1" x14ac:dyDescent="0.35">
      <c r="A135" s="186"/>
      <c r="B135" s="188"/>
      <c r="C135" s="191"/>
      <c r="D135" s="194"/>
      <c r="E135" s="197"/>
      <c r="F135" s="229"/>
      <c r="G135" s="229"/>
      <c r="H135" s="200"/>
      <c r="I135" s="203"/>
      <c r="J135" s="203"/>
      <c r="K135" s="188"/>
      <c r="L135" s="188"/>
      <c r="M135" s="188"/>
      <c r="N135" s="188"/>
      <c r="O135" s="206"/>
      <c r="P135" s="188"/>
      <c r="Q135" s="206"/>
      <c r="R135" s="220"/>
      <c r="S135" s="47" t="s">
        <v>373</v>
      </c>
      <c r="T135" s="41" t="str">
        <f t="shared" si="65"/>
        <v>Probabilidad</v>
      </c>
      <c r="U135" s="36" t="s">
        <v>100</v>
      </c>
      <c r="V135" s="36" t="s">
        <v>84</v>
      </c>
      <c r="W135" s="36" t="s">
        <v>85</v>
      </c>
      <c r="X135" s="36" t="s">
        <v>86</v>
      </c>
      <c r="Y135" s="36" t="s">
        <v>87</v>
      </c>
      <c r="Z135" s="209"/>
      <c r="AA135" s="35">
        <v>15</v>
      </c>
      <c r="AB135" s="35">
        <v>15</v>
      </c>
      <c r="AC135" s="35">
        <v>4.32</v>
      </c>
      <c r="AD135" s="35">
        <v>10.08</v>
      </c>
      <c r="AE135" s="209"/>
      <c r="AF135" s="35">
        <f t="shared" si="66"/>
        <v>0</v>
      </c>
      <c r="AG135" s="35">
        <f t="shared" si="67"/>
        <v>0</v>
      </c>
      <c r="AH135" s="35">
        <f>($AI$14*((AF135+AG135))/100)</f>
        <v>0</v>
      </c>
      <c r="AI135" s="35">
        <f t="shared" ref="AI135:AI136" si="74">AI134-AH135</f>
        <v>60</v>
      </c>
      <c r="AJ135" s="188"/>
      <c r="AK135" s="188"/>
      <c r="AL135" s="188"/>
      <c r="AM135" s="188"/>
      <c r="AN135" s="212"/>
      <c r="AO135" s="212"/>
      <c r="AP135" s="212"/>
      <c r="AQ135" s="212"/>
    </row>
    <row r="136" spans="1:43" ht="120" customHeight="1" x14ac:dyDescent="0.35">
      <c r="A136" s="186"/>
      <c r="B136" s="188"/>
      <c r="C136" s="191"/>
      <c r="D136" s="194"/>
      <c r="E136" s="197"/>
      <c r="F136" s="229"/>
      <c r="G136" s="229"/>
      <c r="H136" s="200"/>
      <c r="I136" s="203"/>
      <c r="J136" s="203"/>
      <c r="K136" s="188"/>
      <c r="L136" s="188"/>
      <c r="M136" s="188"/>
      <c r="N136" s="188"/>
      <c r="O136" s="206"/>
      <c r="P136" s="188"/>
      <c r="Q136" s="206"/>
      <c r="R136" s="220"/>
      <c r="S136" s="47" t="s">
        <v>374</v>
      </c>
      <c r="T136" s="41" t="str">
        <f t="shared" si="65"/>
        <v>Probabilidad</v>
      </c>
      <c r="U136" s="36" t="s">
        <v>83</v>
      </c>
      <c r="V136" s="36" t="s">
        <v>84</v>
      </c>
      <c r="W136" s="36" t="s">
        <v>85</v>
      </c>
      <c r="X136" s="36" t="s">
        <v>86</v>
      </c>
      <c r="Y136" s="36" t="s">
        <v>87</v>
      </c>
      <c r="Z136" s="209"/>
      <c r="AA136" s="35">
        <v>25</v>
      </c>
      <c r="AB136" s="35">
        <v>15</v>
      </c>
      <c r="AC136" s="35">
        <v>4.032</v>
      </c>
      <c r="AD136" s="35">
        <v>6.048</v>
      </c>
      <c r="AE136" s="209"/>
      <c r="AF136" s="35">
        <f t="shared" si="66"/>
        <v>0</v>
      </c>
      <c r="AG136" s="35">
        <f t="shared" si="67"/>
        <v>0</v>
      </c>
      <c r="AH136" s="35">
        <f>($AI$15*((AF136+AG136))/100)</f>
        <v>0</v>
      </c>
      <c r="AI136" s="35">
        <f t="shared" si="74"/>
        <v>60</v>
      </c>
      <c r="AJ136" s="188"/>
      <c r="AK136" s="188"/>
      <c r="AL136" s="188"/>
      <c r="AM136" s="188"/>
      <c r="AN136" s="212"/>
      <c r="AO136" s="212"/>
      <c r="AP136" s="212"/>
      <c r="AQ136" s="212"/>
    </row>
    <row r="137" spans="1:43" ht="138" customHeight="1" x14ac:dyDescent="0.35">
      <c r="A137" s="186"/>
      <c r="B137" s="188"/>
      <c r="C137" s="191"/>
      <c r="D137" s="194"/>
      <c r="E137" s="197"/>
      <c r="F137" s="229"/>
      <c r="G137" s="229"/>
      <c r="H137" s="200"/>
      <c r="I137" s="203"/>
      <c r="J137" s="203"/>
      <c r="K137" s="188"/>
      <c r="L137" s="188"/>
      <c r="M137" s="188"/>
      <c r="N137" s="188"/>
      <c r="O137" s="206"/>
      <c r="P137" s="188"/>
      <c r="Q137" s="206"/>
      <c r="R137" s="220"/>
      <c r="S137" s="47" t="s">
        <v>375</v>
      </c>
      <c r="T137" s="41" t="str">
        <f t="shared" si="65"/>
        <v>Probabilidad</v>
      </c>
      <c r="U137" s="36" t="s">
        <v>100</v>
      </c>
      <c r="V137" s="36" t="s">
        <v>84</v>
      </c>
      <c r="W137" s="36" t="s">
        <v>85</v>
      </c>
      <c r="X137" s="36" t="s">
        <v>86</v>
      </c>
      <c r="Y137" s="36" t="s">
        <v>87</v>
      </c>
      <c r="Z137" s="210"/>
      <c r="AA137" s="35">
        <v>15</v>
      </c>
      <c r="AB137" s="35">
        <v>15</v>
      </c>
      <c r="AC137" s="35">
        <v>1.8144</v>
      </c>
      <c r="AD137" s="35">
        <v>4.2336</v>
      </c>
      <c r="AE137" s="210"/>
      <c r="AF137" s="35">
        <f t="shared" si="66"/>
        <v>0</v>
      </c>
      <c r="AG137" s="35">
        <f t="shared" si="67"/>
        <v>0</v>
      </c>
      <c r="AH137" s="35">
        <f>($AI$16*((AF137+AG137))/100)</f>
        <v>0</v>
      </c>
      <c r="AI137" s="35">
        <f>AI136-AH137</f>
        <v>60</v>
      </c>
      <c r="AJ137" s="188"/>
      <c r="AK137" s="188"/>
      <c r="AL137" s="188"/>
      <c r="AM137" s="189"/>
      <c r="AN137" s="213"/>
      <c r="AO137" s="213"/>
      <c r="AP137" s="213"/>
      <c r="AQ137" s="213"/>
    </row>
    <row r="138" spans="1:43" ht="177" customHeight="1" x14ac:dyDescent="0.35">
      <c r="A138" s="186">
        <v>39</v>
      </c>
      <c r="B138" s="187" t="s">
        <v>361</v>
      </c>
      <c r="C138" s="190" t="s">
        <v>362</v>
      </c>
      <c r="D138" s="193" t="s">
        <v>363</v>
      </c>
      <c r="E138" s="196" t="s">
        <v>129</v>
      </c>
      <c r="F138" s="228" t="s">
        <v>376</v>
      </c>
      <c r="G138" s="202" t="s">
        <v>377</v>
      </c>
      <c r="H138" s="199" t="str">
        <f t="shared" ref="H138" si="75">CONCATENATE(E138," ",F138," ",G138)</f>
        <v xml:space="preserve">Posibilidad de pérdida reputacional por retrasos e imposibilidad de la contratación, debido a demoras en la elaboración y tramite de documentos previos a la contratación. </v>
      </c>
      <c r="I138" s="202" t="s">
        <v>74</v>
      </c>
      <c r="J138" s="202" t="s">
        <v>75</v>
      </c>
      <c r="K138" s="187" t="s">
        <v>76</v>
      </c>
      <c r="L138" s="187" t="s">
        <v>77</v>
      </c>
      <c r="M138" s="187">
        <v>1700</v>
      </c>
      <c r="N138" s="187" t="s">
        <v>364</v>
      </c>
      <c r="O138" s="205">
        <f t="shared" ref="O138" si="76">IF(N138="Muy alta",100,IF(N138="Alta",80,IF(N138="Media",60,IF(N138="Baja",40,IF(N138="Muy baja",20,0)))))</f>
        <v>80</v>
      </c>
      <c r="P138" s="187" t="s">
        <v>79</v>
      </c>
      <c r="Q138" s="205">
        <f t="shared" ref="Q138" si="77">IF(P138="Catastrófico",100,IF(P138="Mayor",80,IF(P138="Moderado",60,IF(P138="Menor",40,IF(P138="Leve",20,0)))))</f>
        <v>80</v>
      </c>
      <c r="R138" s="219" t="s">
        <v>80</v>
      </c>
      <c r="S138" s="47" t="s">
        <v>378</v>
      </c>
      <c r="T138" s="41" t="str">
        <f t="shared" si="65"/>
        <v>Probabilidad</v>
      </c>
      <c r="U138" s="36" t="s">
        <v>100</v>
      </c>
      <c r="V138" s="36" t="s">
        <v>84</v>
      </c>
      <c r="W138" s="36" t="s">
        <v>85</v>
      </c>
      <c r="X138" s="36" t="s">
        <v>86</v>
      </c>
      <c r="Y138" s="36" t="s">
        <v>87</v>
      </c>
      <c r="Z138" s="208">
        <v>14.112000000000002</v>
      </c>
      <c r="AA138" s="35">
        <v>15</v>
      </c>
      <c r="AB138" s="35">
        <v>15</v>
      </c>
      <c r="AC138" s="35">
        <v>24</v>
      </c>
      <c r="AD138" s="35">
        <v>56</v>
      </c>
      <c r="AE138" s="208">
        <v>80</v>
      </c>
      <c r="AF138" s="35">
        <f t="shared" si="66"/>
        <v>0</v>
      </c>
      <c r="AG138" s="35">
        <f t="shared" si="67"/>
        <v>0</v>
      </c>
      <c r="AH138" s="35">
        <f>($Q$18*((AF138+AG138))/100)</f>
        <v>0</v>
      </c>
      <c r="AI138" s="35">
        <f t="shared" ref="AI138" si="78">Q138-AH138</f>
        <v>80</v>
      </c>
      <c r="AJ138" s="187" t="s">
        <v>80</v>
      </c>
      <c r="AK138" s="187" t="s">
        <v>89</v>
      </c>
      <c r="AL138" s="187" t="s">
        <v>379</v>
      </c>
      <c r="AM138" s="187" t="s">
        <v>91</v>
      </c>
      <c r="AN138" s="211"/>
      <c r="AO138" s="211"/>
      <c r="AP138" s="211"/>
      <c r="AQ138" s="211"/>
    </row>
    <row r="139" spans="1:43" ht="98.25" customHeight="1" x14ac:dyDescent="0.35">
      <c r="A139" s="186"/>
      <c r="B139" s="188"/>
      <c r="C139" s="191"/>
      <c r="D139" s="194"/>
      <c r="E139" s="197"/>
      <c r="F139" s="229"/>
      <c r="G139" s="203"/>
      <c r="H139" s="200"/>
      <c r="I139" s="203"/>
      <c r="J139" s="203"/>
      <c r="K139" s="188"/>
      <c r="L139" s="188"/>
      <c r="M139" s="188"/>
      <c r="N139" s="188"/>
      <c r="O139" s="206"/>
      <c r="P139" s="188"/>
      <c r="Q139" s="206"/>
      <c r="R139" s="220"/>
      <c r="S139" s="47" t="s">
        <v>380</v>
      </c>
      <c r="T139" s="41" t="str">
        <f t="shared" si="65"/>
        <v>Probabilidad</v>
      </c>
      <c r="U139" s="36" t="s">
        <v>100</v>
      </c>
      <c r="V139" s="36" t="s">
        <v>84</v>
      </c>
      <c r="W139" s="36" t="s">
        <v>85</v>
      </c>
      <c r="X139" s="36" t="s">
        <v>86</v>
      </c>
      <c r="Y139" s="36" t="s">
        <v>87</v>
      </c>
      <c r="Z139" s="209"/>
      <c r="AA139" s="35">
        <v>15</v>
      </c>
      <c r="AB139" s="35">
        <v>15</v>
      </c>
      <c r="AC139" s="35">
        <v>16.8</v>
      </c>
      <c r="AD139" s="35">
        <v>39.200000000000003</v>
      </c>
      <c r="AE139" s="209"/>
      <c r="AF139" s="35">
        <f t="shared" si="66"/>
        <v>0</v>
      </c>
      <c r="AG139" s="35">
        <f t="shared" si="67"/>
        <v>0</v>
      </c>
      <c r="AH139" s="35">
        <f>($AI$18*((AF139+AG139))/100)</f>
        <v>0</v>
      </c>
      <c r="AI139" s="35">
        <f>AI138-AH139</f>
        <v>80</v>
      </c>
      <c r="AJ139" s="188"/>
      <c r="AK139" s="188"/>
      <c r="AL139" s="188"/>
      <c r="AM139" s="188"/>
      <c r="AN139" s="212"/>
      <c r="AO139" s="212"/>
      <c r="AP139" s="212"/>
      <c r="AQ139" s="212"/>
    </row>
    <row r="140" spans="1:43" ht="97.5" customHeight="1" x14ac:dyDescent="0.35">
      <c r="A140" s="186"/>
      <c r="B140" s="188"/>
      <c r="C140" s="191"/>
      <c r="D140" s="194"/>
      <c r="E140" s="197"/>
      <c r="F140" s="229"/>
      <c r="G140" s="203"/>
      <c r="H140" s="200"/>
      <c r="I140" s="203"/>
      <c r="J140" s="203"/>
      <c r="K140" s="188"/>
      <c r="L140" s="188"/>
      <c r="M140" s="188"/>
      <c r="N140" s="188"/>
      <c r="O140" s="206"/>
      <c r="P140" s="188"/>
      <c r="Q140" s="206"/>
      <c r="R140" s="220"/>
      <c r="S140" s="47" t="s">
        <v>381</v>
      </c>
      <c r="T140" s="41" t="str">
        <f t="shared" si="65"/>
        <v>Probabilidad</v>
      </c>
      <c r="U140" s="36" t="s">
        <v>83</v>
      </c>
      <c r="V140" s="36" t="s">
        <v>84</v>
      </c>
      <c r="W140" s="36" t="s">
        <v>85</v>
      </c>
      <c r="X140" s="36" t="s">
        <v>86</v>
      </c>
      <c r="Y140" s="36" t="s">
        <v>87</v>
      </c>
      <c r="Z140" s="209"/>
      <c r="AA140" s="35">
        <v>25</v>
      </c>
      <c r="AB140" s="35">
        <v>15</v>
      </c>
      <c r="AC140" s="35">
        <v>15.68</v>
      </c>
      <c r="AD140" s="35">
        <v>23.520000000000003</v>
      </c>
      <c r="AE140" s="209"/>
      <c r="AF140" s="35">
        <f t="shared" si="66"/>
        <v>0</v>
      </c>
      <c r="AG140" s="35">
        <f t="shared" si="67"/>
        <v>0</v>
      </c>
      <c r="AH140" s="35">
        <f>($AI$19*((AF140+AG140))/100)</f>
        <v>0</v>
      </c>
      <c r="AI140" s="35">
        <f>AI139-AH140</f>
        <v>80</v>
      </c>
      <c r="AJ140" s="188"/>
      <c r="AK140" s="188"/>
      <c r="AL140" s="188"/>
      <c r="AM140" s="188"/>
      <c r="AN140" s="212"/>
      <c r="AO140" s="212"/>
      <c r="AP140" s="212"/>
      <c r="AQ140" s="212"/>
    </row>
    <row r="141" spans="1:43" ht="141" customHeight="1" x14ac:dyDescent="0.35">
      <c r="A141" s="186"/>
      <c r="B141" s="189"/>
      <c r="C141" s="192"/>
      <c r="D141" s="195"/>
      <c r="E141" s="198"/>
      <c r="F141" s="230"/>
      <c r="G141" s="204"/>
      <c r="H141" s="201"/>
      <c r="I141" s="204"/>
      <c r="J141" s="204"/>
      <c r="K141" s="189"/>
      <c r="L141" s="189"/>
      <c r="M141" s="189"/>
      <c r="N141" s="189"/>
      <c r="O141" s="207"/>
      <c r="P141" s="189"/>
      <c r="Q141" s="207"/>
      <c r="R141" s="221"/>
      <c r="S141" s="47" t="s">
        <v>1894</v>
      </c>
      <c r="T141" s="41" t="str">
        <f t="shared" si="65"/>
        <v>Probabilidad</v>
      </c>
      <c r="U141" s="36" t="s">
        <v>83</v>
      </c>
      <c r="V141" s="36" t="s">
        <v>84</v>
      </c>
      <c r="W141" s="36" t="s">
        <v>85</v>
      </c>
      <c r="X141" s="36" t="s">
        <v>86</v>
      </c>
      <c r="Y141" s="36" t="s">
        <v>87</v>
      </c>
      <c r="Z141" s="210"/>
      <c r="AA141" s="35">
        <v>25</v>
      </c>
      <c r="AB141" s="35">
        <v>15</v>
      </c>
      <c r="AC141" s="35">
        <v>9.4080000000000013</v>
      </c>
      <c r="AD141" s="35">
        <v>14.112000000000002</v>
      </c>
      <c r="AE141" s="210"/>
      <c r="AF141" s="35">
        <f t="shared" si="66"/>
        <v>0</v>
      </c>
      <c r="AG141" s="35">
        <f t="shared" si="67"/>
        <v>0</v>
      </c>
      <c r="AH141" s="35">
        <f>($AI$20*((AF141+AG141))/100)</f>
        <v>0</v>
      </c>
      <c r="AI141" s="35">
        <f t="shared" ref="AI141" si="79">AI140-AH141</f>
        <v>80</v>
      </c>
      <c r="AJ141" s="189"/>
      <c r="AK141" s="189"/>
      <c r="AL141" s="189"/>
      <c r="AM141" s="189"/>
      <c r="AN141" s="213"/>
      <c r="AO141" s="213"/>
      <c r="AP141" s="213"/>
      <c r="AQ141" s="213"/>
    </row>
    <row r="142" spans="1:43" ht="224.25" customHeight="1" x14ac:dyDescent="0.35">
      <c r="A142" s="186">
        <v>40</v>
      </c>
      <c r="B142" s="187" t="s">
        <v>361</v>
      </c>
      <c r="C142" s="190" t="s">
        <v>362</v>
      </c>
      <c r="D142" s="193" t="s">
        <v>363</v>
      </c>
      <c r="E142" s="196"/>
      <c r="F142" s="273"/>
      <c r="G142" s="228"/>
      <c r="H142" s="199" t="s">
        <v>382</v>
      </c>
      <c r="I142" s="202" t="s">
        <v>96</v>
      </c>
      <c r="J142" s="202" t="s">
        <v>75</v>
      </c>
      <c r="K142" s="187" t="s">
        <v>97</v>
      </c>
      <c r="L142" s="187" t="s">
        <v>98</v>
      </c>
      <c r="M142" s="187">
        <v>1700</v>
      </c>
      <c r="N142" s="187" t="s">
        <v>364</v>
      </c>
      <c r="O142" s="205">
        <f t="shared" ref="O142" si="80">IF(N142="Muy alta",100,IF(N142="Alta",80,IF(N142="Media",60,IF(N142="Baja",40,IF(N142="Muy baja",20,0)))))</f>
        <v>80</v>
      </c>
      <c r="P142" s="187" t="s">
        <v>79</v>
      </c>
      <c r="Q142" s="205">
        <f t="shared" ref="Q142" si="81">IF(P142="Catastrófico",100,IF(P142="Mayor",80,IF(P142="Moderado",60,IF(P142="Menor",40,IF(P142="Leve",20,0)))))</f>
        <v>80</v>
      </c>
      <c r="R142" s="219" t="s">
        <v>80</v>
      </c>
      <c r="S142" s="48" t="s">
        <v>383</v>
      </c>
      <c r="T142" s="41" t="str">
        <f t="shared" si="65"/>
        <v>Probabilidad</v>
      </c>
      <c r="U142" s="36" t="s">
        <v>83</v>
      </c>
      <c r="V142" s="36" t="s">
        <v>84</v>
      </c>
      <c r="W142" s="36" t="s">
        <v>85</v>
      </c>
      <c r="X142" s="36" t="s">
        <v>86</v>
      </c>
      <c r="Y142" s="36" t="s">
        <v>87</v>
      </c>
      <c r="Z142" s="208">
        <v>33.6</v>
      </c>
      <c r="AA142" s="35">
        <v>25</v>
      </c>
      <c r="AB142" s="35">
        <v>15</v>
      </c>
      <c r="AC142" s="35">
        <v>32</v>
      </c>
      <c r="AD142" s="35">
        <v>48</v>
      </c>
      <c r="AE142" s="208">
        <v>80</v>
      </c>
      <c r="AF142" s="35">
        <f t="shared" si="66"/>
        <v>0</v>
      </c>
      <c r="AG142" s="35">
        <f t="shared" si="67"/>
        <v>0</v>
      </c>
      <c r="AH142" s="35">
        <f>($Q$21*((AF142+AG142))/100)</f>
        <v>0</v>
      </c>
      <c r="AI142" s="35">
        <f t="shared" ref="AI142" si="82">Q142-AH142</f>
        <v>80</v>
      </c>
      <c r="AJ142" s="187" t="s">
        <v>80</v>
      </c>
      <c r="AK142" s="187" t="s">
        <v>102</v>
      </c>
      <c r="AL142" s="187" t="s">
        <v>384</v>
      </c>
      <c r="AM142" s="193" t="s">
        <v>1887</v>
      </c>
      <c r="AN142" s="179">
        <v>44713</v>
      </c>
      <c r="AO142" s="179">
        <v>44926</v>
      </c>
      <c r="AP142" s="179">
        <v>44834</v>
      </c>
      <c r="AQ142" s="267" t="s">
        <v>385</v>
      </c>
    </row>
    <row r="143" spans="1:43" ht="160.5" customHeight="1" x14ac:dyDescent="0.35">
      <c r="A143" s="186"/>
      <c r="B143" s="188"/>
      <c r="C143" s="191"/>
      <c r="D143" s="194"/>
      <c r="E143" s="197"/>
      <c r="F143" s="274"/>
      <c r="G143" s="229"/>
      <c r="H143" s="200"/>
      <c r="I143" s="203"/>
      <c r="J143" s="203"/>
      <c r="K143" s="188"/>
      <c r="L143" s="188"/>
      <c r="M143" s="188"/>
      <c r="N143" s="188"/>
      <c r="O143" s="206"/>
      <c r="P143" s="188"/>
      <c r="Q143" s="206"/>
      <c r="R143" s="220"/>
      <c r="S143" s="48" t="s">
        <v>386</v>
      </c>
      <c r="T143" s="41" t="str">
        <f t="shared" si="65"/>
        <v>Probabilidad</v>
      </c>
      <c r="U143" s="36" t="s">
        <v>100</v>
      </c>
      <c r="V143" s="36" t="s">
        <v>84</v>
      </c>
      <c r="W143" s="36" t="s">
        <v>85</v>
      </c>
      <c r="X143" s="36" t="s">
        <v>86</v>
      </c>
      <c r="Y143" s="36" t="s">
        <v>87</v>
      </c>
      <c r="Z143" s="209"/>
      <c r="AA143" s="35">
        <v>15</v>
      </c>
      <c r="AB143" s="35">
        <v>15</v>
      </c>
      <c r="AC143" s="35">
        <v>14.4</v>
      </c>
      <c r="AD143" s="35">
        <v>33.6</v>
      </c>
      <c r="AE143" s="209"/>
      <c r="AF143" s="35">
        <f t="shared" si="66"/>
        <v>0</v>
      </c>
      <c r="AG143" s="35">
        <f t="shared" si="67"/>
        <v>0</v>
      </c>
      <c r="AH143" s="35">
        <f>($AI$22*((AF143+AG143))/100)</f>
        <v>0</v>
      </c>
      <c r="AI143" s="35">
        <f t="shared" ref="AI143:AI144" si="83">AI142-AH143</f>
        <v>80</v>
      </c>
      <c r="AJ143" s="188"/>
      <c r="AK143" s="188"/>
      <c r="AL143" s="188"/>
      <c r="AM143" s="194"/>
      <c r="AN143" s="180"/>
      <c r="AO143" s="180"/>
      <c r="AP143" s="180"/>
      <c r="AQ143" s="268"/>
    </row>
    <row r="144" spans="1:43" x14ac:dyDescent="0.35">
      <c r="A144" s="46"/>
      <c r="B144" s="189"/>
      <c r="C144" s="192"/>
      <c r="D144" s="195"/>
      <c r="E144" s="198"/>
      <c r="F144" s="275"/>
      <c r="G144" s="230"/>
      <c r="H144" s="201"/>
      <c r="I144" s="204"/>
      <c r="J144" s="204"/>
      <c r="K144" s="189"/>
      <c r="L144" s="189"/>
      <c r="M144" s="189"/>
      <c r="N144" s="189"/>
      <c r="O144" s="207"/>
      <c r="P144" s="189"/>
      <c r="Q144" s="207"/>
      <c r="R144" s="189"/>
      <c r="S144" s="37"/>
      <c r="T144" s="35" t="str">
        <f t="shared" si="65"/>
        <v xml:space="preserve"> </v>
      </c>
      <c r="U144" s="36"/>
      <c r="V144" s="36"/>
      <c r="W144" s="36"/>
      <c r="X144" s="36"/>
      <c r="Y144" s="36"/>
      <c r="Z144" s="210"/>
      <c r="AA144" s="35">
        <v>0</v>
      </c>
      <c r="AB144" s="35">
        <v>0</v>
      </c>
      <c r="AC144" s="35">
        <v>0</v>
      </c>
      <c r="AD144" s="35">
        <v>33.6</v>
      </c>
      <c r="AE144" s="210"/>
      <c r="AF144" s="35">
        <f t="shared" si="66"/>
        <v>0</v>
      </c>
      <c r="AG144" s="35">
        <f t="shared" si="67"/>
        <v>0</v>
      </c>
      <c r="AH144" s="35">
        <f>($AI$23*((AF144+AG144))/100)</f>
        <v>0</v>
      </c>
      <c r="AI144" s="35">
        <f t="shared" si="83"/>
        <v>80</v>
      </c>
      <c r="AJ144" s="189"/>
      <c r="AK144" s="189"/>
      <c r="AL144" s="189"/>
      <c r="AM144" s="195"/>
      <c r="AN144" s="181"/>
      <c r="AO144" s="181"/>
      <c r="AP144" s="181"/>
      <c r="AQ144" s="269"/>
    </row>
    <row r="145" spans="1:43" ht="175.5" customHeight="1" x14ac:dyDescent="0.35">
      <c r="A145" s="186">
        <v>41</v>
      </c>
      <c r="B145" s="187" t="s">
        <v>361</v>
      </c>
      <c r="C145" s="190" t="s">
        <v>362</v>
      </c>
      <c r="D145" s="193" t="s">
        <v>363</v>
      </c>
      <c r="E145" s="196"/>
      <c r="F145" s="228"/>
      <c r="G145" s="228"/>
      <c r="H145" s="199" t="s">
        <v>387</v>
      </c>
      <c r="I145" s="202" t="s">
        <v>96</v>
      </c>
      <c r="J145" s="202" t="s">
        <v>75</v>
      </c>
      <c r="K145" s="187" t="s">
        <v>97</v>
      </c>
      <c r="L145" s="187" t="s">
        <v>98</v>
      </c>
      <c r="M145" s="187">
        <v>120</v>
      </c>
      <c r="N145" s="187" t="s">
        <v>124</v>
      </c>
      <c r="O145" s="205">
        <f t="shared" ref="O145" si="84">IF(N145="Muy alta",100,IF(N145="Alta",80,IF(N145="Media",60,IF(N145="Baja",40,IF(N145="Muy baja",20,0)))))</f>
        <v>40</v>
      </c>
      <c r="P145" s="187" t="s">
        <v>79</v>
      </c>
      <c r="Q145" s="205">
        <f t="shared" ref="Q145" si="85">IF(P145="Catastrófico",100,IF(P145="Mayor",80,IF(P145="Moderado",60,IF(P145="Menor",40,IF(P145="Leve",20,0)))))</f>
        <v>80</v>
      </c>
      <c r="R145" s="219" t="s">
        <v>80</v>
      </c>
      <c r="S145" s="49" t="s">
        <v>388</v>
      </c>
      <c r="T145" s="41" t="str">
        <f t="shared" si="65"/>
        <v>Probabilidad</v>
      </c>
      <c r="U145" s="36" t="s">
        <v>83</v>
      </c>
      <c r="V145" s="36" t="s">
        <v>84</v>
      </c>
      <c r="W145" s="36" t="s">
        <v>85</v>
      </c>
      <c r="X145" s="36" t="s">
        <v>86</v>
      </c>
      <c r="Y145" s="36" t="s">
        <v>87</v>
      </c>
      <c r="Z145" s="208">
        <v>14.4</v>
      </c>
      <c r="AA145" s="35">
        <v>25</v>
      </c>
      <c r="AB145" s="35">
        <v>15</v>
      </c>
      <c r="AC145" s="35">
        <v>16</v>
      </c>
      <c r="AD145" s="35">
        <v>24</v>
      </c>
      <c r="AE145" s="208">
        <v>80</v>
      </c>
      <c r="AF145" s="35">
        <f t="shared" si="66"/>
        <v>0</v>
      </c>
      <c r="AG145" s="35">
        <f t="shared" si="67"/>
        <v>0</v>
      </c>
      <c r="AH145" s="35">
        <f>($Q$25*((AF145+AG145))/100)</f>
        <v>0</v>
      </c>
      <c r="AI145" s="35">
        <f t="shared" ref="AI145" si="86">Q145-AH145</f>
        <v>80</v>
      </c>
      <c r="AJ145" s="187" t="s">
        <v>80</v>
      </c>
      <c r="AK145" s="187" t="s">
        <v>102</v>
      </c>
      <c r="AL145" s="187" t="s">
        <v>384</v>
      </c>
      <c r="AM145" s="193" t="s">
        <v>1887</v>
      </c>
      <c r="AN145" s="179">
        <v>44713</v>
      </c>
      <c r="AO145" s="179">
        <v>44926</v>
      </c>
      <c r="AP145" s="179">
        <v>44834</v>
      </c>
      <c r="AQ145" s="267" t="s">
        <v>385</v>
      </c>
    </row>
    <row r="146" spans="1:43" ht="168" customHeight="1" x14ac:dyDescent="0.35">
      <c r="A146" s="186"/>
      <c r="B146" s="188"/>
      <c r="C146" s="191"/>
      <c r="D146" s="194"/>
      <c r="E146" s="197"/>
      <c r="F146" s="229"/>
      <c r="G146" s="229"/>
      <c r="H146" s="200"/>
      <c r="I146" s="203"/>
      <c r="J146" s="203"/>
      <c r="K146" s="188"/>
      <c r="L146" s="188"/>
      <c r="M146" s="188"/>
      <c r="N146" s="188"/>
      <c r="O146" s="206"/>
      <c r="P146" s="188"/>
      <c r="Q146" s="206"/>
      <c r="R146" s="220"/>
      <c r="S146" s="49" t="s">
        <v>386</v>
      </c>
      <c r="T146" s="41" t="str">
        <f t="shared" si="65"/>
        <v>Probabilidad</v>
      </c>
      <c r="U146" s="36" t="s">
        <v>83</v>
      </c>
      <c r="V146" s="36" t="s">
        <v>84</v>
      </c>
      <c r="W146" s="36" t="s">
        <v>85</v>
      </c>
      <c r="X146" s="36" t="s">
        <v>86</v>
      </c>
      <c r="Y146" s="36" t="s">
        <v>87</v>
      </c>
      <c r="Z146" s="209"/>
      <c r="AA146" s="35">
        <v>25</v>
      </c>
      <c r="AB146" s="35">
        <v>15</v>
      </c>
      <c r="AC146" s="35">
        <v>9.6</v>
      </c>
      <c r="AD146" s="35">
        <v>14.4</v>
      </c>
      <c r="AE146" s="209"/>
      <c r="AF146" s="35">
        <f t="shared" si="66"/>
        <v>0</v>
      </c>
      <c r="AG146" s="35">
        <f t="shared" si="67"/>
        <v>0</v>
      </c>
      <c r="AH146" s="35">
        <f>($AI$25*((AF146+AG146))/100)</f>
        <v>0</v>
      </c>
      <c r="AI146" s="35">
        <f t="shared" ref="AI146:AI147" si="87">AI145-AH146</f>
        <v>80</v>
      </c>
      <c r="AJ146" s="188"/>
      <c r="AK146" s="188"/>
      <c r="AL146" s="188"/>
      <c r="AM146" s="194"/>
      <c r="AN146" s="180"/>
      <c r="AO146" s="180"/>
      <c r="AP146" s="180"/>
      <c r="AQ146" s="268"/>
    </row>
    <row r="147" spans="1:43" x14ac:dyDescent="0.35">
      <c r="A147" s="46"/>
      <c r="B147" s="189"/>
      <c r="C147" s="192"/>
      <c r="D147" s="195"/>
      <c r="E147" s="198"/>
      <c r="F147" s="230"/>
      <c r="G147" s="230"/>
      <c r="H147" s="201"/>
      <c r="I147" s="204"/>
      <c r="J147" s="204"/>
      <c r="K147" s="189"/>
      <c r="L147" s="189"/>
      <c r="M147" s="189"/>
      <c r="N147" s="189"/>
      <c r="O147" s="207"/>
      <c r="P147" s="189"/>
      <c r="Q147" s="207"/>
      <c r="R147" s="221"/>
      <c r="S147" s="49"/>
      <c r="T147" s="41" t="str">
        <f t="shared" si="65"/>
        <v xml:space="preserve"> </v>
      </c>
      <c r="U147" s="36"/>
      <c r="V147" s="36"/>
      <c r="W147" s="36"/>
      <c r="X147" s="36"/>
      <c r="Y147" s="36"/>
      <c r="Z147" s="210"/>
      <c r="AA147" s="35">
        <v>0</v>
      </c>
      <c r="AB147" s="35">
        <v>0</v>
      </c>
      <c r="AC147" s="35">
        <v>0</v>
      </c>
      <c r="AD147" s="35">
        <v>14.4</v>
      </c>
      <c r="AE147" s="210"/>
      <c r="AF147" s="35">
        <f t="shared" si="66"/>
        <v>0</v>
      </c>
      <c r="AG147" s="35">
        <f t="shared" si="67"/>
        <v>0</v>
      </c>
      <c r="AH147" s="35">
        <f>($AI$26*((AF147+AG147))/100)</f>
        <v>0</v>
      </c>
      <c r="AI147" s="35">
        <f t="shared" si="87"/>
        <v>80</v>
      </c>
      <c r="AJ147" s="189"/>
      <c r="AK147" s="189"/>
      <c r="AL147" s="189"/>
      <c r="AM147" s="195"/>
      <c r="AN147" s="181"/>
      <c r="AO147" s="181"/>
      <c r="AP147" s="181"/>
      <c r="AQ147" s="269"/>
    </row>
    <row r="148" spans="1:43" ht="177" customHeight="1" x14ac:dyDescent="0.35">
      <c r="A148" s="186">
        <v>42</v>
      </c>
      <c r="B148" s="187" t="s">
        <v>361</v>
      </c>
      <c r="C148" s="190" t="s">
        <v>362</v>
      </c>
      <c r="D148" s="193" t="s">
        <v>363</v>
      </c>
      <c r="E148" s="196"/>
      <c r="F148" s="228"/>
      <c r="G148" s="228"/>
      <c r="H148" s="199" t="s">
        <v>389</v>
      </c>
      <c r="I148" s="202" t="s">
        <v>96</v>
      </c>
      <c r="J148" s="202"/>
      <c r="K148" s="187" t="s">
        <v>97</v>
      </c>
      <c r="L148" s="187" t="s">
        <v>98</v>
      </c>
      <c r="M148" s="187">
        <v>1700</v>
      </c>
      <c r="N148" s="187" t="s">
        <v>364</v>
      </c>
      <c r="O148" s="205">
        <f t="shared" ref="O148" si="88">IF(N148="Muy alta",100,IF(N148="Alta",80,IF(N148="Media",60,IF(N148="Baja",40,IF(N148="Muy baja",20,0)))))</f>
        <v>80</v>
      </c>
      <c r="P148" s="187" t="s">
        <v>79</v>
      </c>
      <c r="Q148" s="205">
        <f t="shared" ref="Q148" si="89">IF(P148="Catastrófico",100,IF(P148="Mayor",80,IF(P148="Moderado",60,IF(P148="Menor",40,IF(P148="Leve",20,0)))))</f>
        <v>80</v>
      </c>
      <c r="R148" s="219" t="s">
        <v>80</v>
      </c>
      <c r="S148" s="49" t="s">
        <v>390</v>
      </c>
      <c r="T148" s="41" t="str">
        <f t="shared" si="65"/>
        <v>Impacto</v>
      </c>
      <c r="U148" s="36" t="s">
        <v>93</v>
      </c>
      <c r="V148" s="36" t="s">
        <v>84</v>
      </c>
      <c r="W148" s="36" t="s">
        <v>85</v>
      </c>
      <c r="X148" s="36" t="s">
        <v>86</v>
      </c>
      <c r="Y148" s="36" t="s">
        <v>87</v>
      </c>
      <c r="Z148" s="208">
        <v>28.8</v>
      </c>
      <c r="AA148" s="35">
        <v>0</v>
      </c>
      <c r="AB148" s="35">
        <v>0</v>
      </c>
      <c r="AC148" s="35">
        <v>0</v>
      </c>
      <c r="AD148" s="35">
        <v>80</v>
      </c>
      <c r="AE148" s="208">
        <v>60</v>
      </c>
      <c r="AF148" s="35">
        <f t="shared" si="66"/>
        <v>10</v>
      </c>
      <c r="AG148" s="35">
        <f t="shared" si="67"/>
        <v>15</v>
      </c>
      <c r="AH148" s="35">
        <f>($Q$28*((AF148+AG148))/100)</f>
        <v>0</v>
      </c>
      <c r="AI148" s="35">
        <f t="shared" ref="AI148" si="90">Q148-AH148</f>
        <v>80</v>
      </c>
      <c r="AJ148" s="187" t="s">
        <v>80</v>
      </c>
      <c r="AK148" s="187" t="s">
        <v>102</v>
      </c>
      <c r="AL148" s="187" t="s">
        <v>384</v>
      </c>
      <c r="AM148" s="193" t="s">
        <v>1887</v>
      </c>
      <c r="AN148" s="179">
        <v>44713</v>
      </c>
      <c r="AO148" s="179">
        <v>44926</v>
      </c>
      <c r="AP148" s="179">
        <v>44834</v>
      </c>
      <c r="AQ148" s="267" t="s">
        <v>385</v>
      </c>
    </row>
    <row r="149" spans="1:43" ht="162" customHeight="1" x14ac:dyDescent="0.35">
      <c r="A149" s="186"/>
      <c r="B149" s="188"/>
      <c r="C149" s="191"/>
      <c r="D149" s="194"/>
      <c r="E149" s="197"/>
      <c r="F149" s="229"/>
      <c r="G149" s="229"/>
      <c r="H149" s="200"/>
      <c r="I149" s="203"/>
      <c r="J149" s="203"/>
      <c r="K149" s="188"/>
      <c r="L149" s="188"/>
      <c r="M149" s="188"/>
      <c r="N149" s="188"/>
      <c r="O149" s="206"/>
      <c r="P149" s="188"/>
      <c r="Q149" s="206"/>
      <c r="R149" s="220"/>
      <c r="S149" s="49" t="s">
        <v>386</v>
      </c>
      <c r="T149" s="41" t="str">
        <f t="shared" si="65"/>
        <v>Probabilidad</v>
      </c>
      <c r="U149" s="36" t="s">
        <v>83</v>
      </c>
      <c r="V149" s="36" t="s">
        <v>84</v>
      </c>
      <c r="W149" s="36" t="s">
        <v>85</v>
      </c>
      <c r="X149" s="36" t="s">
        <v>86</v>
      </c>
      <c r="Y149" s="36" t="s">
        <v>87</v>
      </c>
      <c r="Z149" s="209"/>
      <c r="AA149" s="35">
        <v>25</v>
      </c>
      <c r="AB149" s="35">
        <v>15</v>
      </c>
      <c r="AC149" s="35">
        <v>32</v>
      </c>
      <c r="AD149" s="35">
        <v>48</v>
      </c>
      <c r="AE149" s="209"/>
      <c r="AF149" s="35">
        <f t="shared" si="66"/>
        <v>0</v>
      </c>
      <c r="AG149" s="35">
        <f t="shared" si="67"/>
        <v>0</v>
      </c>
      <c r="AH149" s="35">
        <f>($AI$28*((AF149+AG149))/100)</f>
        <v>0</v>
      </c>
      <c r="AI149" s="35">
        <f t="shared" ref="AI149:AI150" si="91">AI148-AH149</f>
        <v>80</v>
      </c>
      <c r="AJ149" s="188"/>
      <c r="AK149" s="188"/>
      <c r="AL149" s="188"/>
      <c r="AM149" s="194"/>
      <c r="AN149" s="180"/>
      <c r="AO149" s="180"/>
      <c r="AP149" s="180"/>
      <c r="AQ149" s="268"/>
    </row>
    <row r="150" spans="1:43" ht="153" customHeight="1" x14ac:dyDescent="0.35">
      <c r="A150" s="186"/>
      <c r="B150" s="189"/>
      <c r="C150" s="192"/>
      <c r="D150" s="195"/>
      <c r="E150" s="198"/>
      <c r="F150" s="230"/>
      <c r="G150" s="230"/>
      <c r="H150" s="201"/>
      <c r="I150" s="204"/>
      <c r="J150" s="204"/>
      <c r="K150" s="189"/>
      <c r="L150" s="189"/>
      <c r="M150" s="189"/>
      <c r="N150" s="189"/>
      <c r="O150" s="207"/>
      <c r="P150" s="189"/>
      <c r="Q150" s="207"/>
      <c r="R150" s="221"/>
      <c r="S150" s="49" t="s">
        <v>391</v>
      </c>
      <c r="T150" s="41" t="str">
        <f t="shared" si="65"/>
        <v>Probabilidad</v>
      </c>
      <c r="U150" s="36" t="s">
        <v>83</v>
      </c>
      <c r="V150" s="36" t="s">
        <v>84</v>
      </c>
      <c r="W150" s="36" t="s">
        <v>85</v>
      </c>
      <c r="X150" s="36" t="s">
        <v>86</v>
      </c>
      <c r="Y150" s="36" t="s">
        <v>87</v>
      </c>
      <c r="Z150" s="210"/>
      <c r="AA150" s="35">
        <v>25</v>
      </c>
      <c r="AB150" s="35">
        <v>15</v>
      </c>
      <c r="AC150" s="35">
        <v>19.2</v>
      </c>
      <c r="AD150" s="35">
        <v>28.8</v>
      </c>
      <c r="AE150" s="210"/>
      <c r="AF150" s="35">
        <f t="shared" si="66"/>
        <v>0</v>
      </c>
      <c r="AG150" s="35">
        <f t="shared" si="67"/>
        <v>0</v>
      </c>
      <c r="AH150" s="35">
        <f>($AI$29*((AF150+AG150))/100)</f>
        <v>0</v>
      </c>
      <c r="AI150" s="35">
        <f t="shared" si="91"/>
        <v>80</v>
      </c>
      <c r="AJ150" s="189"/>
      <c r="AK150" s="189"/>
      <c r="AL150" s="189"/>
      <c r="AM150" s="195"/>
      <c r="AN150" s="181"/>
      <c r="AO150" s="181"/>
      <c r="AP150" s="181"/>
      <c r="AQ150" s="269"/>
    </row>
    <row r="151" spans="1:43" ht="129" customHeight="1" x14ac:dyDescent="0.35">
      <c r="A151" s="186">
        <v>43</v>
      </c>
      <c r="B151" s="187" t="s">
        <v>361</v>
      </c>
      <c r="C151" s="190" t="s">
        <v>362</v>
      </c>
      <c r="D151" s="193" t="s">
        <v>363</v>
      </c>
      <c r="E151" s="196" t="s">
        <v>129</v>
      </c>
      <c r="F151" s="228" t="s">
        <v>392</v>
      </c>
      <c r="G151" s="228" t="s">
        <v>393</v>
      </c>
      <c r="H151" s="199" t="str">
        <f t="shared" ref="H151" si="92">CONCATENATE(E151," ",F151," ",G151)</f>
        <v>Posibilidad de pérdida reputacional por alteración no autorizada de la información  de los contratos en el aplicativo SECOP II, debido al ingreso no autorizado y uso inapropiado de usuarios y contraseñas personales por parte de terceros</v>
      </c>
      <c r="I151" s="202" t="s">
        <v>133</v>
      </c>
      <c r="J151" s="202" t="s">
        <v>394</v>
      </c>
      <c r="K151" s="187" t="s">
        <v>395</v>
      </c>
      <c r="L151" s="187" t="s">
        <v>77</v>
      </c>
      <c r="M151" s="187">
        <v>1700</v>
      </c>
      <c r="N151" s="187" t="s">
        <v>364</v>
      </c>
      <c r="O151" s="205">
        <f t="shared" ref="O151" si="93">IF(N151="Muy alta",100,IF(N151="Alta",80,IF(N151="Media",60,IF(N151="Baja",40,IF(N151="Muy baja",20,0)))))</f>
        <v>80</v>
      </c>
      <c r="P151" s="187" t="s">
        <v>125</v>
      </c>
      <c r="Q151" s="205">
        <f t="shared" ref="Q151" si="94">IF(P151="Catastrófico",100,IF(P151="Mayor",80,IF(P151="Moderado",60,IF(P151="Menor",40,IF(P151="Leve",20,0)))))</f>
        <v>40</v>
      </c>
      <c r="R151" s="219" t="s">
        <v>88</v>
      </c>
      <c r="S151" s="47" t="s">
        <v>396</v>
      </c>
      <c r="T151" s="41" t="str">
        <f t="shared" si="65"/>
        <v>Probabilidad</v>
      </c>
      <c r="U151" s="36" t="s">
        <v>100</v>
      </c>
      <c r="V151" s="36" t="s">
        <v>84</v>
      </c>
      <c r="W151" s="36" t="s">
        <v>85</v>
      </c>
      <c r="X151" s="36" t="s">
        <v>86</v>
      </c>
      <c r="Y151" s="36" t="s">
        <v>87</v>
      </c>
      <c r="Z151" s="208">
        <v>33.6</v>
      </c>
      <c r="AA151" s="35">
        <v>15</v>
      </c>
      <c r="AB151" s="35">
        <v>15</v>
      </c>
      <c r="AC151" s="35">
        <v>24</v>
      </c>
      <c r="AD151" s="35">
        <v>56</v>
      </c>
      <c r="AE151" s="208">
        <v>40</v>
      </c>
      <c r="AF151" s="35">
        <f t="shared" si="66"/>
        <v>0</v>
      </c>
      <c r="AG151" s="35">
        <f t="shared" si="67"/>
        <v>0</v>
      </c>
      <c r="AH151" s="35">
        <f>($Q$31*((AF151+AG151))/100)</f>
        <v>0</v>
      </c>
      <c r="AI151" s="35">
        <f t="shared" ref="AI151" si="95">Q151-AH151</f>
        <v>40</v>
      </c>
      <c r="AJ151" s="187" t="s">
        <v>88</v>
      </c>
      <c r="AK151" s="187" t="s">
        <v>89</v>
      </c>
      <c r="AL151" s="187" t="s">
        <v>397</v>
      </c>
      <c r="AM151" s="187" t="s">
        <v>91</v>
      </c>
      <c r="AN151" s="211"/>
      <c r="AO151" s="211"/>
      <c r="AP151" s="211"/>
      <c r="AQ151" s="211"/>
    </row>
    <row r="152" spans="1:43" ht="106.5" customHeight="1" x14ac:dyDescent="0.35">
      <c r="A152" s="186"/>
      <c r="B152" s="188"/>
      <c r="C152" s="191"/>
      <c r="D152" s="194"/>
      <c r="E152" s="197"/>
      <c r="F152" s="229"/>
      <c r="G152" s="229"/>
      <c r="H152" s="200"/>
      <c r="I152" s="203"/>
      <c r="J152" s="203"/>
      <c r="K152" s="188"/>
      <c r="L152" s="188"/>
      <c r="M152" s="188"/>
      <c r="N152" s="188"/>
      <c r="O152" s="206"/>
      <c r="P152" s="188"/>
      <c r="Q152" s="206"/>
      <c r="R152" s="220"/>
      <c r="S152" s="47" t="s">
        <v>398</v>
      </c>
      <c r="T152" s="41" t="str">
        <f t="shared" si="65"/>
        <v>Probabilidad</v>
      </c>
      <c r="U152" s="36" t="s">
        <v>83</v>
      </c>
      <c r="V152" s="36" t="s">
        <v>84</v>
      </c>
      <c r="W152" s="36" t="s">
        <v>85</v>
      </c>
      <c r="X152" s="36" t="s">
        <v>86</v>
      </c>
      <c r="Y152" s="36" t="s">
        <v>87</v>
      </c>
      <c r="Z152" s="209"/>
      <c r="AA152" s="35">
        <v>25</v>
      </c>
      <c r="AB152" s="35">
        <v>15</v>
      </c>
      <c r="AC152" s="35">
        <v>22.4</v>
      </c>
      <c r="AD152" s="35">
        <v>33.6</v>
      </c>
      <c r="AE152" s="209"/>
      <c r="AF152" s="35">
        <f t="shared" si="66"/>
        <v>0</v>
      </c>
      <c r="AG152" s="35">
        <f t="shared" si="67"/>
        <v>0</v>
      </c>
      <c r="AH152" s="35">
        <f>($AI$31*((AF152+AG152))/100)</f>
        <v>0</v>
      </c>
      <c r="AI152" s="35">
        <f t="shared" ref="AI152:AI153" si="96">AI151-AH152</f>
        <v>40</v>
      </c>
      <c r="AJ152" s="188"/>
      <c r="AK152" s="188"/>
      <c r="AL152" s="188"/>
      <c r="AM152" s="188"/>
      <c r="AN152" s="212"/>
      <c r="AO152" s="212"/>
      <c r="AP152" s="212"/>
      <c r="AQ152" s="212"/>
    </row>
    <row r="153" spans="1:43" x14ac:dyDescent="0.35">
      <c r="A153" s="50"/>
      <c r="B153" s="189"/>
      <c r="C153" s="192"/>
      <c r="D153" s="195"/>
      <c r="E153" s="198"/>
      <c r="F153" s="230"/>
      <c r="G153" s="230"/>
      <c r="H153" s="201"/>
      <c r="I153" s="204"/>
      <c r="J153" s="204"/>
      <c r="K153" s="189"/>
      <c r="L153" s="189"/>
      <c r="M153" s="189"/>
      <c r="N153" s="189"/>
      <c r="O153" s="207"/>
      <c r="P153" s="189"/>
      <c r="Q153" s="207"/>
      <c r="R153" s="221"/>
      <c r="S153" s="47"/>
      <c r="T153" s="41" t="str">
        <f t="shared" si="65"/>
        <v xml:space="preserve"> </v>
      </c>
      <c r="U153" s="36"/>
      <c r="V153" s="36"/>
      <c r="W153" s="36"/>
      <c r="X153" s="36"/>
      <c r="Y153" s="36"/>
      <c r="Z153" s="210"/>
      <c r="AA153" s="35">
        <v>0</v>
      </c>
      <c r="AB153" s="35">
        <v>0</v>
      </c>
      <c r="AC153" s="35">
        <v>0</v>
      </c>
      <c r="AD153" s="35">
        <v>33.6</v>
      </c>
      <c r="AE153" s="210"/>
      <c r="AF153" s="35">
        <f t="shared" si="66"/>
        <v>0</v>
      </c>
      <c r="AG153" s="35">
        <f t="shared" si="67"/>
        <v>0</v>
      </c>
      <c r="AH153" s="35">
        <f>($AI$50*((AF153+AG153))/100)</f>
        <v>0</v>
      </c>
      <c r="AI153" s="35">
        <f t="shared" si="96"/>
        <v>40</v>
      </c>
      <c r="AJ153" s="189"/>
      <c r="AK153" s="189"/>
      <c r="AL153" s="189"/>
      <c r="AM153" s="189"/>
      <c r="AN153" s="213"/>
      <c r="AO153" s="213"/>
      <c r="AP153" s="213"/>
      <c r="AQ153" s="213"/>
    </row>
    <row r="154" spans="1:43" ht="188.5" x14ac:dyDescent="0.35">
      <c r="A154" s="186">
        <v>44</v>
      </c>
      <c r="B154" s="228" t="s">
        <v>399</v>
      </c>
      <c r="C154" s="190" t="s">
        <v>400</v>
      </c>
      <c r="D154" s="193" t="s">
        <v>401</v>
      </c>
      <c r="E154" s="193" t="s">
        <v>70</v>
      </c>
      <c r="F154" s="228" t="s">
        <v>402</v>
      </c>
      <c r="G154" s="228" t="s">
        <v>403</v>
      </c>
      <c r="H154" s="228" t="str">
        <f>CONCATENATE(E154," ",F154," ",G154)</f>
        <v>Posibilidad de pérdida económica y reputacional del proceso, del cliente interno (Unidad) y/o de las  partes interesadas que este atiende por el Incumplimiento en la entrega y/o adquisición de desarrollo de sistemas de información, debido a: que no se cuenta con todos los roles requeridos para el desarrollo de software de acuerdo al ciclo de vida del desarrollo, vs. otras dependencias que realizan desarrollos y cuentan con una cantidad de personal equivalente al de OTI pero que atienden un numero menor de desarrollos; No todos los equipos de desarrollo atiende los lineamientos del procedimiento formalizado por la OTI y no se tiene control de la documentación técnica y funcional de estos equipos de desarrollo; Requerimientos funcionales extensos que deben ser fragmentados según recursos del dominio para lograr entregar productos parciales, presentando falta de compresión por parte del solicitante quien requiere todo el desarrollo en un mismo momento; Ingreso de personal que retrase la atención de servicios y recursos tecnológicos durante la apropiación de su cargo; No se realiza transferencia de conocimiento en caso de retiros, renuncias, terminaciones anticipadas, cesiones de contratos; cambios en la política publica o normatividad que afecten a los sistemas de información en producción o próximos a puesta en producción en cuanto a ajustes en su configuración e incluso obsolescencia, generando reprocesos o tiempos y/o esfuerzos perdidos;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Ingreso a concurso de méritos de la UARIV, que implique ingreso de personal nuevo y que retrase la atención de servicios y recursos tecnológicos durante la apropiación de su cargo; La Unidad continua creciendo en cuanto a sus apuestas estratégicas asociadas a certificaciones o recertificaciones, premios, eventos, campañas, etc., sin contemplar el crecimiento o requerimientos adicionales en cuanto al personal, recursos y servicios tecnológicos que se requieran para atenderlas, lo que genera una carga administrativa, técnica, operativa y financiera adicional al proceso y al cumplimiento de su objetivo.</v>
      </c>
      <c r="I154" s="202" t="s">
        <v>74</v>
      </c>
      <c r="J154" s="202" t="s">
        <v>75</v>
      </c>
      <c r="K154" s="187" t="s">
        <v>76</v>
      </c>
      <c r="L154" s="187" t="s">
        <v>77</v>
      </c>
      <c r="M154" s="202">
        <v>300</v>
      </c>
      <c r="N154" s="187" t="s">
        <v>124</v>
      </c>
      <c r="O154" s="205">
        <f>IF(N154="Muy alta",100,IF(N154="Alta",80,IF(N154="Media",60,IF(N154="Baja",40,IF(N154="Muy baja",20,0)))))</f>
        <v>40</v>
      </c>
      <c r="P154" s="187" t="s">
        <v>125</v>
      </c>
      <c r="Q154" s="205">
        <f>IF(P154="Catastrófico",100,IF(P154="Mayor",80,IF(P154="Moderado",60,IF(P154="Menor",40,IF(P154="Leve",20,0)))))</f>
        <v>40</v>
      </c>
      <c r="R154" s="187" t="s">
        <v>88</v>
      </c>
      <c r="S154" s="51" t="s">
        <v>404</v>
      </c>
      <c r="T154" s="35" t="str">
        <f>IF(OR(U154="Preventivo",U154="Detectivo"),"Probabilidad",IF(U154="Correctivo","Impacto"," "))</f>
        <v>Probabilidad</v>
      </c>
      <c r="U154" s="36" t="s">
        <v>83</v>
      </c>
      <c r="V154" s="36" t="s">
        <v>405</v>
      </c>
      <c r="W154" s="36" t="s">
        <v>85</v>
      </c>
      <c r="X154" s="36" t="s">
        <v>86</v>
      </c>
      <c r="Y154" s="36" t="s">
        <v>127</v>
      </c>
      <c r="Z154" s="208">
        <v>7.2</v>
      </c>
      <c r="AA154" s="35">
        <v>25</v>
      </c>
      <c r="AB154" s="35">
        <v>25</v>
      </c>
      <c r="AC154" s="35">
        <v>20</v>
      </c>
      <c r="AD154" s="35">
        <v>20</v>
      </c>
      <c r="AE154" s="208">
        <v>40</v>
      </c>
      <c r="AF154" s="35">
        <f>IF(U154="Correctivo",10,0)</f>
        <v>0</v>
      </c>
      <c r="AG154" s="35">
        <f>IF(T154="Probabilidad",0,IF(V154="Automatizado",25,IF(V154="Manual",15,0)))</f>
        <v>0</v>
      </c>
      <c r="AH154" s="35">
        <f>($Q$8*((AF154+AG154))/100)</f>
        <v>0</v>
      </c>
      <c r="AI154" s="35">
        <f>Q154-AH154</f>
        <v>40</v>
      </c>
      <c r="AJ154" s="187" t="s">
        <v>269</v>
      </c>
      <c r="AK154" s="187" t="s">
        <v>89</v>
      </c>
      <c r="AL154" s="307" t="s">
        <v>406</v>
      </c>
      <c r="AM154" s="34" t="s">
        <v>407</v>
      </c>
      <c r="AN154" s="52">
        <v>43983</v>
      </c>
      <c r="AO154" s="52">
        <v>44651</v>
      </c>
      <c r="AP154" s="35" t="s">
        <v>408</v>
      </c>
      <c r="AQ154" s="35" t="s">
        <v>409</v>
      </c>
    </row>
    <row r="155" spans="1:43" ht="261" x14ac:dyDescent="0.35">
      <c r="A155" s="186"/>
      <c r="B155" s="229"/>
      <c r="C155" s="191"/>
      <c r="D155" s="194"/>
      <c r="E155" s="194"/>
      <c r="F155" s="229"/>
      <c r="G155" s="229"/>
      <c r="H155" s="229"/>
      <c r="I155" s="203"/>
      <c r="J155" s="203"/>
      <c r="K155" s="188"/>
      <c r="L155" s="188"/>
      <c r="M155" s="203"/>
      <c r="N155" s="188"/>
      <c r="O155" s="206"/>
      <c r="P155" s="188"/>
      <c r="Q155" s="206"/>
      <c r="R155" s="188"/>
      <c r="S155" s="51" t="s">
        <v>410</v>
      </c>
      <c r="T155" s="35" t="str">
        <f t="shared" ref="T155:T175" si="97">IF(OR(U155="Preventivo",U155="Detectivo"),"Probabilidad",IF(U155="Correctivo","Impacto"," "))</f>
        <v>Probabilidad</v>
      </c>
      <c r="U155" s="36" t="s">
        <v>83</v>
      </c>
      <c r="V155" s="36" t="s">
        <v>84</v>
      </c>
      <c r="W155" s="36" t="s">
        <v>85</v>
      </c>
      <c r="X155" s="36" t="s">
        <v>86</v>
      </c>
      <c r="Y155" s="36" t="s">
        <v>127</v>
      </c>
      <c r="Z155" s="209"/>
      <c r="AA155" s="35">
        <v>25</v>
      </c>
      <c r="AB155" s="35">
        <v>15</v>
      </c>
      <c r="AC155" s="35">
        <v>8</v>
      </c>
      <c r="AD155" s="35">
        <v>12</v>
      </c>
      <c r="AE155" s="209"/>
      <c r="AF155" s="35">
        <f t="shared" ref="AF155:AF175" si="98">IF(U155="Correctivo",10,0)</f>
        <v>0</v>
      </c>
      <c r="AG155" s="35">
        <f t="shared" ref="AG155:AG175" si="99">IF(T155="Probabilidad",0,IF(V155="Automatizado",25,IF(V155="Manual",15,0)))</f>
        <v>0</v>
      </c>
      <c r="AH155" s="35">
        <f>($AI$8*((AF155+AG155))/100)</f>
        <v>0</v>
      </c>
      <c r="AI155" s="35">
        <f>AI154-AH155</f>
        <v>40</v>
      </c>
      <c r="AJ155" s="188"/>
      <c r="AK155" s="188"/>
      <c r="AL155" s="308"/>
      <c r="AM155" s="34" t="s">
        <v>411</v>
      </c>
      <c r="AN155" s="53">
        <v>44652</v>
      </c>
      <c r="AO155" s="53">
        <v>44926</v>
      </c>
      <c r="AP155" s="35" t="s">
        <v>412</v>
      </c>
      <c r="AQ155" s="35" t="s">
        <v>413</v>
      </c>
    </row>
    <row r="156" spans="1:43" ht="232" x14ac:dyDescent="0.35">
      <c r="A156" s="186"/>
      <c r="B156" s="229"/>
      <c r="C156" s="191"/>
      <c r="D156" s="194"/>
      <c r="E156" s="194"/>
      <c r="F156" s="229"/>
      <c r="G156" s="229"/>
      <c r="H156" s="229"/>
      <c r="I156" s="203"/>
      <c r="J156" s="203"/>
      <c r="K156" s="188"/>
      <c r="L156" s="188"/>
      <c r="M156" s="203"/>
      <c r="N156" s="188"/>
      <c r="O156" s="206"/>
      <c r="P156" s="188"/>
      <c r="Q156" s="206"/>
      <c r="R156" s="188"/>
      <c r="S156" s="54" t="s">
        <v>414</v>
      </c>
      <c r="T156" s="35" t="str">
        <f t="shared" si="97"/>
        <v>Probabilidad</v>
      </c>
      <c r="U156" s="36" t="s">
        <v>83</v>
      </c>
      <c r="V156" s="36" t="s">
        <v>84</v>
      </c>
      <c r="W156" s="36" t="s">
        <v>338</v>
      </c>
      <c r="X156" s="36" t="s">
        <v>86</v>
      </c>
      <c r="Y156" s="36" t="s">
        <v>127</v>
      </c>
      <c r="Z156" s="209"/>
      <c r="AA156" s="35">
        <v>25</v>
      </c>
      <c r="AB156" s="35">
        <v>15</v>
      </c>
      <c r="AC156" s="35">
        <v>4.8</v>
      </c>
      <c r="AD156" s="35">
        <v>7.2</v>
      </c>
      <c r="AE156" s="209"/>
      <c r="AF156" s="35">
        <f t="shared" si="98"/>
        <v>0</v>
      </c>
      <c r="AG156" s="35">
        <f t="shared" si="99"/>
        <v>0</v>
      </c>
      <c r="AH156" s="35">
        <f>($AI$8*((AF156+AG156))/100)</f>
        <v>0</v>
      </c>
      <c r="AI156" s="35">
        <f>AI155-AH156</f>
        <v>40</v>
      </c>
      <c r="AJ156" s="188"/>
      <c r="AK156" s="188"/>
      <c r="AL156" s="308"/>
      <c r="AM156" s="566" t="s">
        <v>415</v>
      </c>
      <c r="AN156" s="179">
        <v>44652</v>
      </c>
      <c r="AO156" s="179">
        <v>44926</v>
      </c>
      <c r="AP156" s="205" t="s">
        <v>412</v>
      </c>
      <c r="AQ156" s="205" t="s">
        <v>416</v>
      </c>
    </row>
    <row r="157" spans="1:43" x14ac:dyDescent="0.35">
      <c r="A157" s="186"/>
      <c r="B157" s="229"/>
      <c r="C157" s="191"/>
      <c r="D157" s="194"/>
      <c r="E157" s="194"/>
      <c r="F157" s="229"/>
      <c r="G157" s="229"/>
      <c r="H157" s="229"/>
      <c r="I157" s="203"/>
      <c r="J157" s="203"/>
      <c r="K157" s="188"/>
      <c r="L157" s="188"/>
      <c r="M157" s="203"/>
      <c r="N157" s="188"/>
      <c r="O157" s="206"/>
      <c r="P157" s="188"/>
      <c r="Q157" s="206"/>
      <c r="R157" s="188"/>
      <c r="S157" s="54"/>
      <c r="T157" s="35" t="str">
        <f t="shared" si="97"/>
        <v xml:space="preserve"> </v>
      </c>
      <c r="U157" s="36"/>
      <c r="V157" s="36"/>
      <c r="W157" s="36"/>
      <c r="X157" s="36"/>
      <c r="Y157" s="36"/>
      <c r="Z157" s="209"/>
      <c r="AA157" s="35">
        <v>0</v>
      </c>
      <c r="AB157" s="35">
        <v>0</v>
      </c>
      <c r="AC157" s="35">
        <v>0</v>
      </c>
      <c r="AD157" s="35">
        <v>7.2</v>
      </c>
      <c r="AE157" s="209"/>
      <c r="AF157" s="35">
        <f t="shared" si="98"/>
        <v>0</v>
      </c>
      <c r="AG157" s="35">
        <f t="shared" si="99"/>
        <v>0</v>
      </c>
      <c r="AH157" s="35">
        <f>($AI$8*((AF157+AG157))/100)</f>
        <v>0</v>
      </c>
      <c r="AI157" s="35">
        <f>AI156-AH157</f>
        <v>40</v>
      </c>
      <c r="AJ157" s="188"/>
      <c r="AK157" s="188"/>
      <c r="AL157" s="308"/>
      <c r="AM157" s="567"/>
      <c r="AN157" s="181"/>
      <c r="AO157" s="181"/>
      <c r="AP157" s="207"/>
      <c r="AQ157" s="207"/>
    </row>
    <row r="158" spans="1:43" ht="159.5" x14ac:dyDescent="0.35">
      <c r="A158" s="186">
        <v>45</v>
      </c>
      <c r="B158" s="228" t="s">
        <v>399</v>
      </c>
      <c r="C158" s="190" t="str">
        <f>C154</f>
        <v>Liderar y gestionar las tecnologías e información en articulación con la estrategia de la organización, mediante la  oferta de servicios I&amp;T para la generación de valor en el cumplimiento de la misión, objetivos y transformación digital de la Unidad, fortaleciendo así el Sistema Nacional de Atención y Reparación Integral a las Victimas, atendiendo las políticas y lineamientos establecidos para la entidad.</v>
      </c>
      <c r="D158" s="297" t="s">
        <v>417</v>
      </c>
      <c r="E158" s="193" t="s">
        <v>70</v>
      </c>
      <c r="F158" s="228" t="s">
        <v>418</v>
      </c>
      <c r="G158" s="270" t="s">
        <v>419</v>
      </c>
      <c r="H158" s="199" t="str">
        <f>CONCATENATE(E158," ",F158," ",G158)</f>
        <v>Posibilidad de pérdida económica y reputacional del proceso, del cliente interno (Unidad) y/o de las  partes interesadas que este atiende por la Indisponibilidad y/o inoportunidad de los servicios tecnológicos y/o de infraestructura TI para los procesos de la Unidad según  los acuerdos de niveles de servicio establecidos por OTI, debido a: La falta de personal técnico y/o administrativo suficiente para apoyar las tareas de soporte e infraestructura y servicios TI en la Unidad a nivel central y territorial; desactualización de procedimiento de soporte tecnológico; Fallas en la comunicación de parte del proceso de gestión administrativa y direccionamiento estratégico para dimensionar el crecimiento de sedes y la dotación tecnológica, canales y conectividad; Retrasos en la entrega de servicios e infraestructura TI  generados por temas culturales; Fallas en la prestación de servicios y recursos tecnológicos brindados por terceros que no están bajo el control de la OTI en los puntos de atención a victimas; Retrasos en la entrega de soluciones, recursos y/o servicios por parte de terceros, asociados a dotación tecnológica, elementos tecnológicos, conectividad y centro de datos y demás infraestructura; Retrasos en la atención de infraestructura y servicios TI en sedes por factores ambientales, de salud publica (por ej.COVID-19) u origen natural; Uso indebido de los recursos y servicios tecnológicos de terceros en las direcciones territoriales y procesos; Retrasos en la atención de infraestructura y servicios TI en sedes por factores asociados a terrorismo y orden publico;  Ingreso de personal (contratista o planta) que retrase la atención de servicios y recursos tecnológicos durante la apropiación de su cargo; Que no se realiza transferencia de conocimiento, lo que dificulta la normal operación de los dominios en caso de retiros, renuncias, terminaciones anticipadas, cesiones de contratos; Que la Unidad continua creciendo en cuanto a sus apuestas estratégicas asociadas a certificaciones o recertificaciones, premios, eventos, campañas, etc., sin contemplar el crecimiento o requerimientos adicionales en cuanto al personal, recursos y servicios tecnológicos que se requieran para atenderlas, lo que genera una carga administrativa, técnica, operativa y financiera adicional al proceso y al cumplimiento de su objetivo;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Reducción y/o recortes en el presupuesto asignado a la entidad por parte de Min Hacienda y/o Recortes a la asignación de recursos financieros para el proceso a nivel interno, que difiere de las proyecciones y estimaciones internas; Cambios en la normativa, lineamientos y/o estructura establecida por el gobierno nacional; Ejecución de concurso de méritos de la UARIV, que implique ingreso de personal nuevo y que retrase la atención de servicios y recursos tecnológicos durante la apropiación de su cargo</v>
      </c>
      <c r="I158" s="202" t="s">
        <v>74</v>
      </c>
      <c r="J158" s="202" t="s">
        <v>75</v>
      </c>
      <c r="K158" s="187" t="s">
        <v>395</v>
      </c>
      <c r="L158" s="187" t="s">
        <v>420</v>
      </c>
      <c r="M158" s="187">
        <v>12000</v>
      </c>
      <c r="N158" s="187" t="s">
        <v>214</v>
      </c>
      <c r="O158" s="205">
        <f t="shared" ref="O158" si="100">IF(N158="Muy alta",100,IF(N158="Alta",80,IF(N158="Media",60,IF(N158="Baja",40,IF(N158="Muy baja",20,0)))))</f>
        <v>100</v>
      </c>
      <c r="P158" s="187" t="s">
        <v>88</v>
      </c>
      <c r="Q158" s="205">
        <f t="shared" ref="Q158" si="101">IF(P158="Catastrófico",100,IF(P158="Mayor",80,IF(P158="Moderado",60,IF(P158="Menor",40,IF(P158="Leve",20,0)))))</f>
        <v>60</v>
      </c>
      <c r="R158" s="187" t="s">
        <v>80</v>
      </c>
      <c r="S158" s="55" t="s">
        <v>421</v>
      </c>
      <c r="T158" s="35" t="str">
        <f t="shared" si="97"/>
        <v>Impacto</v>
      </c>
      <c r="U158" s="36" t="s">
        <v>93</v>
      </c>
      <c r="V158" s="36" t="s">
        <v>84</v>
      </c>
      <c r="W158" s="36" t="s">
        <v>85</v>
      </c>
      <c r="X158" s="36" t="s">
        <v>86</v>
      </c>
      <c r="Y158" s="36" t="s">
        <v>87</v>
      </c>
      <c r="Z158" s="208">
        <v>21.6</v>
      </c>
      <c r="AA158" s="35">
        <v>0</v>
      </c>
      <c r="AB158" s="35">
        <v>0</v>
      </c>
      <c r="AC158" s="35">
        <v>0</v>
      </c>
      <c r="AD158" s="35">
        <v>100</v>
      </c>
      <c r="AE158" s="208">
        <v>25.3125</v>
      </c>
      <c r="AF158" s="35">
        <f t="shared" si="98"/>
        <v>10</v>
      </c>
      <c r="AG158" s="35">
        <f t="shared" si="99"/>
        <v>15</v>
      </c>
      <c r="AH158" s="35">
        <f>($Q$12*((AF158+AG158))/100)</f>
        <v>0</v>
      </c>
      <c r="AI158" s="35">
        <f>Q158-AH158</f>
        <v>60</v>
      </c>
      <c r="AJ158" s="187" t="s">
        <v>88</v>
      </c>
      <c r="AK158" s="187" t="s">
        <v>102</v>
      </c>
      <c r="AL158" s="307" t="s">
        <v>422</v>
      </c>
      <c r="AM158" s="34" t="s">
        <v>423</v>
      </c>
      <c r="AN158" s="53">
        <v>44682</v>
      </c>
      <c r="AO158" s="53">
        <v>44926</v>
      </c>
      <c r="AP158" s="35" t="s">
        <v>412</v>
      </c>
      <c r="AQ158" s="35" t="s">
        <v>424</v>
      </c>
    </row>
    <row r="159" spans="1:43" ht="188.5" x14ac:dyDescent="0.35">
      <c r="A159" s="186"/>
      <c r="B159" s="229"/>
      <c r="C159" s="191"/>
      <c r="D159" s="298"/>
      <c r="E159" s="194"/>
      <c r="F159" s="229"/>
      <c r="G159" s="271"/>
      <c r="H159" s="200"/>
      <c r="I159" s="203"/>
      <c r="J159" s="203"/>
      <c r="K159" s="188"/>
      <c r="L159" s="188"/>
      <c r="M159" s="188"/>
      <c r="N159" s="188"/>
      <c r="O159" s="206"/>
      <c r="P159" s="188"/>
      <c r="Q159" s="206"/>
      <c r="R159" s="188"/>
      <c r="S159" s="55" t="s">
        <v>425</v>
      </c>
      <c r="T159" s="35" t="str">
        <f t="shared" si="97"/>
        <v>Probabilidad</v>
      </c>
      <c r="U159" s="36" t="s">
        <v>83</v>
      </c>
      <c r="V159" s="36" t="s">
        <v>84</v>
      </c>
      <c r="W159" s="36" t="s">
        <v>85</v>
      </c>
      <c r="X159" s="36" t="s">
        <v>86</v>
      </c>
      <c r="Y159" s="36" t="s">
        <v>87</v>
      </c>
      <c r="Z159" s="209"/>
      <c r="AA159" s="35">
        <v>25</v>
      </c>
      <c r="AB159" s="35">
        <v>15</v>
      </c>
      <c r="AC159" s="35">
        <v>40</v>
      </c>
      <c r="AD159" s="35">
        <v>60</v>
      </c>
      <c r="AE159" s="209"/>
      <c r="AF159" s="35">
        <f t="shared" si="98"/>
        <v>0</v>
      </c>
      <c r="AG159" s="35">
        <f t="shared" si="99"/>
        <v>0</v>
      </c>
      <c r="AH159" s="35">
        <f>($AI$12*((AF159+AG159))/100)</f>
        <v>0</v>
      </c>
      <c r="AI159" s="35">
        <f>AI158-AH159</f>
        <v>60</v>
      </c>
      <c r="AJ159" s="188"/>
      <c r="AK159" s="188"/>
      <c r="AL159" s="308"/>
      <c r="AM159" s="55" t="s">
        <v>426</v>
      </c>
      <c r="AN159" s="56">
        <v>44682</v>
      </c>
      <c r="AO159" s="56">
        <v>44926</v>
      </c>
      <c r="AP159" s="57" t="s">
        <v>412</v>
      </c>
      <c r="AQ159" s="57" t="s">
        <v>427</v>
      </c>
    </row>
    <row r="160" spans="1:43" ht="246.5" x14ac:dyDescent="0.35">
      <c r="A160" s="186"/>
      <c r="B160" s="229"/>
      <c r="C160" s="191"/>
      <c r="D160" s="298"/>
      <c r="E160" s="194"/>
      <c r="F160" s="229"/>
      <c r="G160" s="271"/>
      <c r="H160" s="200"/>
      <c r="I160" s="203"/>
      <c r="J160" s="203"/>
      <c r="K160" s="188"/>
      <c r="L160" s="188"/>
      <c r="M160" s="188"/>
      <c r="N160" s="188"/>
      <c r="O160" s="206"/>
      <c r="P160" s="188"/>
      <c r="Q160" s="206"/>
      <c r="R160" s="188"/>
      <c r="S160" s="51" t="s">
        <v>428</v>
      </c>
      <c r="T160" s="35" t="str">
        <f t="shared" si="97"/>
        <v>Impacto</v>
      </c>
      <c r="U160" s="36" t="s">
        <v>93</v>
      </c>
      <c r="V160" s="36" t="s">
        <v>84</v>
      </c>
      <c r="W160" s="36" t="s">
        <v>85</v>
      </c>
      <c r="X160" s="36" t="s">
        <v>86</v>
      </c>
      <c r="Y160" s="36" t="s">
        <v>127</v>
      </c>
      <c r="Z160" s="209"/>
      <c r="AA160" s="35">
        <v>0</v>
      </c>
      <c r="AB160" s="35">
        <v>0</v>
      </c>
      <c r="AC160" s="35">
        <v>0</v>
      </c>
      <c r="AD160" s="35">
        <v>60</v>
      </c>
      <c r="AE160" s="209"/>
      <c r="AF160" s="35">
        <f t="shared" si="98"/>
        <v>10</v>
      </c>
      <c r="AG160" s="35">
        <f t="shared" si="99"/>
        <v>15</v>
      </c>
      <c r="AH160" s="35">
        <f>($AI$13*((AF160+AG160))/100)</f>
        <v>20</v>
      </c>
      <c r="AI160" s="35">
        <f>AI159-AH160</f>
        <v>40</v>
      </c>
      <c r="AJ160" s="188"/>
      <c r="AK160" s="188"/>
      <c r="AL160" s="472"/>
      <c r="AM160" s="471" t="s">
        <v>429</v>
      </c>
      <c r="AN160" s="436">
        <v>44593</v>
      </c>
      <c r="AO160" s="436">
        <v>44681</v>
      </c>
      <c r="AP160" s="310" t="s">
        <v>412</v>
      </c>
      <c r="AQ160" s="310" t="s">
        <v>430</v>
      </c>
    </row>
    <row r="161" spans="1:43" ht="362.5" x14ac:dyDescent="0.35">
      <c r="A161" s="186"/>
      <c r="B161" s="229"/>
      <c r="C161" s="191"/>
      <c r="D161" s="298"/>
      <c r="E161" s="194"/>
      <c r="F161" s="229"/>
      <c r="G161" s="271"/>
      <c r="H161" s="200"/>
      <c r="I161" s="203"/>
      <c r="J161" s="203"/>
      <c r="K161" s="188"/>
      <c r="L161" s="188"/>
      <c r="M161" s="188"/>
      <c r="N161" s="188"/>
      <c r="O161" s="206"/>
      <c r="P161" s="188"/>
      <c r="Q161" s="206"/>
      <c r="R161" s="188"/>
      <c r="S161" s="51" t="s">
        <v>431</v>
      </c>
      <c r="T161" s="35" t="str">
        <f t="shared" si="97"/>
        <v>Probabilidad</v>
      </c>
      <c r="U161" s="36" t="s">
        <v>83</v>
      </c>
      <c r="V161" s="36" t="s">
        <v>84</v>
      </c>
      <c r="W161" s="36" t="s">
        <v>85</v>
      </c>
      <c r="X161" s="36" t="s">
        <v>86</v>
      </c>
      <c r="Y161" s="36" t="s">
        <v>87</v>
      </c>
      <c r="Z161" s="209"/>
      <c r="AA161" s="35">
        <v>25</v>
      </c>
      <c r="AB161" s="35">
        <v>15</v>
      </c>
      <c r="AC161" s="35">
        <v>24</v>
      </c>
      <c r="AD161" s="35">
        <v>36</v>
      </c>
      <c r="AE161" s="209"/>
      <c r="AF161" s="35">
        <f t="shared" si="98"/>
        <v>0</v>
      </c>
      <c r="AG161" s="35">
        <f t="shared" si="99"/>
        <v>0</v>
      </c>
      <c r="AH161" s="35">
        <f>($AI$14*((AF161+AG161))/100)</f>
        <v>0</v>
      </c>
      <c r="AI161" s="35">
        <f>AI160-AH161</f>
        <v>40</v>
      </c>
      <c r="AJ161" s="188"/>
      <c r="AK161" s="188"/>
      <c r="AL161" s="472"/>
      <c r="AM161" s="471"/>
      <c r="AN161" s="436"/>
      <c r="AO161" s="436"/>
      <c r="AP161" s="310"/>
      <c r="AQ161" s="310"/>
    </row>
    <row r="162" spans="1:43" ht="232" x14ac:dyDescent="0.35">
      <c r="A162" s="186"/>
      <c r="B162" s="229"/>
      <c r="C162" s="191"/>
      <c r="D162" s="298"/>
      <c r="E162" s="194"/>
      <c r="F162" s="229"/>
      <c r="G162" s="271"/>
      <c r="H162" s="200"/>
      <c r="I162" s="203"/>
      <c r="J162" s="203"/>
      <c r="K162" s="188"/>
      <c r="L162" s="188"/>
      <c r="M162" s="188"/>
      <c r="N162" s="188"/>
      <c r="O162" s="206"/>
      <c r="P162" s="188"/>
      <c r="Q162" s="206"/>
      <c r="R162" s="188"/>
      <c r="S162" s="51" t="s">
        <v>432</v>
      </c>
      <c r="T162" s="35" t="str">
        <f t="shared" si="97"/>
        <v>Impacto</v>
      </c>
      <c r="U162" s="36" t="s">
        <v>93</v>
      </c>
      <c r="V162" s="36" t="s">
        <v>84</v>
      </c>
      <c r="W162" s="36" t="s">
        <v>85</v>
      </c>
      <c r="X162" s="36" t="s">
        <v>86</v>
      </c>
      <c r="Y162" s="36" t="s">
        <v>127</v>
      </c>
      <c r="Z162" s="209"/>
      <c r="AA162" s="35">
        <v>0</v>
      </c>
      <c r="AB162" s="35">
        <v>0</v>
      </c>
      <c r="AC162" s="35">
        <v>0</v>
      </c>
      <c r="AD162" s="35">
        <v>36</v>
      </c>
      <c r="AE162" s="209"/>
      <c r="AF162" s="35">
        <f t="shared" si="98"/>
        <v>10</v>
      </c>
      <c r="AG162" s="35">
        <f t="shared" si="99"/>
        <v>15</v>
      </c>
      <c r="AH162" s="35">
        <f>($AI$15*((AF162+AG162))/100)</f>
        <v>20</v>
      </c>
      <c r="AI162" s="35">
        <f t="shared" ref="AI162:AI163" si="102">AI161-AH162</f>
        <v>20</v>
      </c>
      <c r="AJ162" s="188"/>
      <c r="AK162" s="188"/>
      <c r="AL162" s="308"/>
      <c r="AM162" s="188" t="s">
        <v>433</v>
      </c>
      <c r="AN162" s="180">
        <v>44682</v>
      </c>
      <c r="AO162" s="180">
        <v>44926</v>
      </c>
      <c r="AP162" s="206" t="s">
        <v>412</v>
      </c>
      <c r="AQ162" s="206" t="s">
        <v>424</v>
      </c>
    </row>
    <row r="163" spans="1:43" ht="145" x14ac:dyDescent="0.35">
      <c r="A163" s="186"/>
      <c r="B163" s="230"/>
      <c r="C163" s="192"/>
      <c r="D163" s="299"/>
      <c r="E163" s="195"/>
      <c r="F163" s="230"/>
      <c r="G163" s="272"/>
      <c r="H163" s="201"/>
      <c r="I163" s="204"/>
      <c r="J163" s="204"/>
      <c r="K163" s="189"/>
      <c r="L163" s="189"/>
      <c r="M163" s="189"/>
      <c r="N163" s="189"/>
      <c r="O163" s="207"/>
      <c r="P163" s="189"/>
      <c r="Q163" s="207"/>
      <c r="R163" s="189"/>
      <c r="S163" s="51" t="s">
        <v>434</v>
      </c>
      <c r="T163" s="35" t="str">
        <f t="shared" si="97"/>
        <v>Probabilidad</v>
      </c>
      <c r="U163" s="36" t="s">
        <v>83</v>
      </c>
      <c r="V163" s="36" t="s">
        <v>84</v>
      </c>
      <c r="W163" s="36" t="s">
        <v>85</v>
      </c>
      <c r="X163" s="36" t="s">
        <v>86</v>
      </c>
      <c r="Y163" s="36" t="s">
        <v>87</v>
      </c>
      <c r="Z163" s="210"/>
      <c r="AA163" s="35">
        <v>25</v>
      </c>
      <c r="AB163" s="35">
        <v>15</v>
      </c>
      <c r="AC163" s="35">
        <v>14.4</v>
      </c>
      <c r="AD163" s="35">
        <v>21.6</v>
      </c>
      <c r="AE163" s="210"/>
      <c r="AF163" s="35">
        <f t="shared" si="98"/>
        <v>0</v>
      </c>
      <c r="AG163" s="35">
        <f t="shared" si="99"/>
        <v>0</v>
      </c>
      <c r="AH163" s="35">
        <f>($AI$16*((AF163+AG163))/100)</f>
        <v>0</v>
      </c>
      <c r="AI163" s="35">
        <f t="shared" si="102"/>
        <v>20</v>
      </c>
      <c r="AJ163" s="189"/>
      <c r="AK163" s="189"/>
      <c r="AL163" s="309"/>
      <c r="AM163" s="189"/>
      <c r="AN163" s="181"/>
      <c r="AO163" s="181"/>
      <c r="AP163" s="207"/>
      <c r="AQ163" s="207"/>
    </row>
    <row r="164" spans="1:43" ht="188.5" x14ac:dyDescent="0.35">
      <c r="A164" s="186">
        <v>46</v>
      </c>
      <c r="B164" s="228" t="s">
        <v>399</v>
      </c>
      <c r="C164" s="190" t="s">
        <v>400</v>
      </c>
      <c r="D164" s="193" t="s">
        <v>435</v>
      </c>
      <c r="E164" s="193" t="s">
        <v>129</v>
      </c>
      <c r="F164" s="193" t="s">
        <v>436</v>
      </c>
      <c r="G164" s="193" t="s">
        <v>437</v>
      </c>
      <c r="H164" s="199" t="str">
        <f t="shared" ref="H164" si="103">CONCATENATE(E164," ",F164," ",G164)</f>
        <v>Posibilidad de pérdida reputacional del proceso, del cliente interno (Unidad) y/o de las  partes interesadas que este atiende por el Incumplimiento en la implementación de los dominios de Uso y Apropiación e Información del marco de referencia de arquitectura TI Colombia debido a: Falta de estructuración de políticas y lineamientos que atiendan el dominio de información; Debilidades frente al gobierno de Información en cuanto al entendimiento, calidad, aprovechamiento y ciclo de vida del dato; Debilidades frente a la gestión de información en cuanto a la articulación de tareas y actividades con la SRNI y otras dependencias que gestionan información; Debilidades en cuanto a la articulación con otros equipos de divulgación sobre herramientas de TI en la Unidad; Limitada asignación de recursos financieros para el proceso, que difiere de las proyecciones y estimaciones internas; Ingreso de personal (contratista o planta) que retrase la atención de servicios y recursos tecnológicos durante la apropiación de su cargo; Que no se realiza transferencia de conocimiento, lo que dificulta la normal operación de los dominios en caso de retiros, renuncias, terminaciones anticipadas, cesiones de contratos; Falta de personal técnico y/o administrativo suficiente para apoyar las tareas asociadas al dominio de información; Que la Unidad continua creciendo en cuanto a sus apuestas estratégicas asociadas a certificaciones o recertificaciones, premios, eventos, campañas, etc., sin contemplar el crecimiento o requerimientos adicionales en cuanto al personal, recursos y servicios tecnológicos que se requieran para atenderlas, lo que genera una carga administrativa, técnica, operativa y financiera adicional al proceso y al cumplimiento de su objetivo;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Reducción en el presupuesto asignado a la entidad por parte de Min Hacienda; Recortes presupuestales no contemplados durante la planeación de la vigencia por parte de Min Hacienda; Cambios en la normativa, lineamientos y/o estructura establecida por el gobierno nacional; Ingreso a concurso de méritos de la UARIV, que implique ingreso de personal nuevo y que retrase la atención de servicios y recursos tecnológicos durante la apropiación de su cargo.</v>
      </c>
      <c r="I164" s="202" t="s">
        <v>74</v>
      </c>
      <c r="J164" s="202" t="s">
        <v>75</v>
      </c>
      <c r="K164" s="187" t="s">
        <v>76</v>
      </c>
      <c r="L164" s="187" t="s">
        <v>77</v>
      </c>
      <c r="M164" s="187">
        <v>42</v>
      </c>
      <c r="N164" s="187" t="s">
        <v>124</v>
      </c>
      <c r="O164" s="205">
        <f t="shared" ref="O164" si="104">IF(N164="Muy alta",100,IF(N164="Alta",80,IF(N164="Media",60,IF(N164="Baja",40,IF(N164="Muy baja",20,0)))))</f>
        <v>40</v>
      </c>
      <c r="P164" s="187" t="s">
        <v>125</v>
      </c>
      <c r="Q164" s="205">
        <f t="shared" ref="Q164" si="105">IF(P164="Catastrófico",100,IF(P164="Mayor",80,IF(P164="Moderado",60,IF(P164="Menor",40,IF(P164="Leve",20,0)))))</f>
        <v>40</v>
      </c>
      <c r="R164" s="187" t="s">
        <v>88</v>
      </c>
      <c r="S164" s="58" t="s">
        <v>438</v>
      </c>
      <c r="T164" s="35" t="str">
        <f t="shared" si="97"/>
        <v>Probabilidad</v>
      </c>
      <c r="U164" s="36" t="s">
        <v>83</v>
      </c>
      <c r="V164" s="36" t="s">
        <v>84</v>
      </c>
      <c r="W164" s="36" t="s">
        <v>85</v>
      </c>
      <c r="X164" s="36" t="s">
        <v>86</v>
      </c>
      <c r="Y164" s="36" t="s">
        <v>87</v>
      </c>
      <c r="Z164" s="208">
        <v>16.8</v>
      </c>
      <c r="AA164" s="35">
        <v>25</v>
      </c>
      <c r="AB164" s="35">
        <v>15</v>
      </c>
      <c r="AC164" s="35">
        <v>16</v>
      </c>
      <c r="AD164" s="35">
        <v>24</v>
      </c>
      <c r="AE164" s="208">
        <v>40</v>
      </c>
      <c r="AF164" s="35">
        <f t="shared" si="98"/>
        <v>0</v>
      </c>
      <c r="AG164" s="35">
        <f t="shared" si="99"/>
        <v>0</v>
      </c>
      <c r="AH164" s="35">
        <f>($Q$18*((AF164+AG164))/100)</f>
        <v>0</v>
      </c>
      <c r="AI164" s="35">
        <f t="shared" ref="AI164" si="106">Q164-AH164</f>
        <v>40</v>
      </c>
      <c r="AJ164" s="187" t="s">
        <v>269</v>
      </c>
      <c r="AK164" s="187" t="s">
        <v>102</v>
      </c>
      <c r="AL164" s="187" t="s">
        <v>439</v>
      </c>
      <c r="AM164" s="34" t="s">
        <v>440</v>
      </c>
      <c r="AN164" s="53">
        <v>44652</v>
      </c>
      <c r="AO164" s="53">
        <v>44926</v>
      </c>
      <c r="AP164" s="35" t="s">
        <v>412</v>
      </c>
      <c r="AQ164" s="35" t="s">
        <v>441</v>
      </c>
    </row>
    <row r="165" spans="1:43" ht="145" x14ac:dyDescent="0.35">
      <c r="A165" s="186"/>
      <c r="B165" s="229"/>
      <c r="C165" s="191"/>
      <c r="D165" s="194"/>
      <c r="E165" s="194"/>
      <c r="F165" s="194"/>
      <c r="G165" s="194"/>
      <c r="H165" s="200"/>
      <c r="I165" s="203"/>
      <c r="J165" s="203"/>
      <c r="K165" s="188"/>
      <c r="L165" s="188"/>
      <c r="M165" s="188"/>
      <c r="N165" s="188"/>
      <c r="O165" s="206"/>
      <c r="P165" s="188"/>
      <c r="Q165" s="206"/>
      <c r="R165" s="188"/>
      <c r="S165" s="34" t="s">
        <v>442</v>
      </c>
      <c r="T165" s="35" t="str">
        <f t="shared" si="97"/>
        <v>Probabilidad</v>
      </c>
      <c r="U165" s="36" t="s">
        <v>100</v>
      </c>
      <c r="V165" s="36" t="s">
        <v>84</v>
      </c>
      <c r="W165" s="36" t="s">
        <v>338</v>
      </c>
      <c r="X165" s="36" t="s">
        <v>86</v>
      </c>
      <c r="Y165" s="36" t="s">
        <v>127</v>
      </c>
      <c r="Z165" s="209"/>
      <c r="AA165" s="35">
        <v>15</v>
      </c>
      <c r="AB165" s="35">
        <v>15</v>
      </c>
      <c r="AC165" s="35">
        <v>7.2</v>
      </c>
      <c r="AD165" s="35">
        <v>16.8</v>
      </c>
      <c r="AE165" s="209"/>
      <c r="AF165" s="35">
        <f t="shared" si="98"/>
        <v>0</v>
      </c>
      <c r="AG165" s="35">
        <f t="shared" si="99"/>
        <v>0</v>
      </c>
      <c r="AH165" s="35">
        <f>($AI$18*((AF165+AG165))/100)</f>
        <v>0</v>
      </c>
      <c r="AI165" s="35">
        <f t="shared" ref="AI165:AI166" si="107">AI164-AH165</f>
        <v>40</v>
      </c>
      <c r="AJ165" s="188"/>
      <c r="AK165" s="188"/>
      <c r="AL165" s="188"/>
      <c r="AM165" s="187" t="s">
        <v>443</v>
      </c>
      <c r="AN165" s="179">
        <v>44683</v>
      </c>
      <c r="AO165" s="179">
        <v>44926</v>
      </c>
      <c r="AP165" s="205" t="s">
        <v>412</v>
      </c>
      <c r="AQ165" s="205" t="s">
        <v>441</v>
      </c>
    </row>
    <row r="166" spans="1:43" x14ac:dyDescent="0.35">
      <c r="A166" s="186"/>
      <c r="B166" s="230"/>
      <c r="C166" s="192"/>
      <c r="D166" s="195"/>
      <c r="E166" s="195"/>
      <c r="F166" s="195"/>
      <c r="G166" s="195"/>
      <c r="H166" s="201"/>
      <c r="I166" s="204"/>
      <c r="J166" s="204"/>
      <c r="K166" s="189"/>
      <c r="L166" s="189"/>
      <c r="M166" s="189"/>
      <c r="N166" s="189"/>
      <c r="O166" s="207"/>
      <c r="P166" s="189"/>
      <c r="Q166" s="207"/>
      <c r="R166" s="189"/>
      <c r="S166" s="34"/>
      <c r="T166" s="35" t="str">
        <f t="shared" si="97"/>
        <v xml:space="preserve"> </v>
      </c>
      <c r="U166" s="36"/>
      <c r="V166" s="36"/>
      <c r="W166" s="36"/>
      <c r="X166" s="36"/>
      <c r="Y166" s="36"/>
      <c r="Z166" s="210"/>
      <c r="AA166" s="35">
        <v>0</v>
      </c>
      <c r="AB166" s="35">
        <v>0</v>
      </c>
      <c r="AC166" s="35">
        <v>0</v>
      </c>
      <c r="AD166" s="35">
        <v>16.8</v>
      </c>
      <c r="AE166" s="210"/>
      <c r="AF166" s="35">
        <f t="shared" si="98"/>
        <v>0</v>
      </c>
      <c r="AG166" s="35">
        <f t="shared" si="99"/>
        <v>0</v>
      </c>
      <c r="AH166" s="35">
        <f>($AI$19*((AF166+AG166))/100)</f>
        <v>0</v>
      </c>
      <c r="AI166" s="35">
        <f t="shared" si="107"/>
        <v>40</v>
      </c>
      <c r="AJ166" s="189"/>
      <c r="AK166" s="189"/>
      <c r="AL166" s="189"/>
      <c r="AM166" s="189"/>
      <c r="AN166" s="181"/>
      <c r="AO166" s="181"/>
      <c r="AP166" s="207"/>
      <c r="AQ166" s="207"/>
    </row>
    <row r="167" spans="1:43" ht="409.5" x14ac:dyDescent="0.35">
      <c r="A167" s="233">
        <v>47</v>
      </c>
      <c r="B167" s="228" t="s">
        <v>399</v>
      </c>
      <c r="C167" s="190" t="s">
        <v>400</v>
      </c>
      <c r="D167" s="297" t="s">
        <v>444</v>
      </c>
      <c r="E167" s="193" t="s">
        <v>70</v>
      </c>
      <c r="F167" s="270" t="s">
        <v>445</v>
      </c>
      <c r="G167" s="228" t="s">
        <v>446</v>
      </c>
      <c r="H167" s="199" t="str">
        <f t="shared" ref="H167" si="108">CONCATENATE(E167," ",F167," ",G167)</f>
        <v>Posibilidad de pérdida económica y reputacional del proceso, del cliente interno (Unidad) y/o de las  partes interesadas que este atiende por la inadecuada gestión frente a la estrategia TI y/o la omisión de la alineación al Gobierno TI y a la arquitectura empresarial en la Unidad debido a: Falta de asignación de presupuesto para los proyectos de transformación digital (estrategia TI), Falta de recurso humano para atender investigación, innovación y desarrollo, Falta de estructuración de políticas, lineamientos y/o procedimientos de la OTI que atiendan la totalidad de los dominios del marco de referencia de arquitectura empresarial, Cambios de planes gobierno que afecten la alineación estratégica, Retrasos, alteraciones en la ejecución de cronograma y presupuesto de los proyectos del PETI debidos a la emergencia por calamidad de salud publica (COVID-19), que incluso podría generar solicitud de cambio de los alcances de los mismos, Ausencia de procedimiento de control de cambios, Documento de criterios de adopción y de compras TI desactualizado; Desconocimiento del rol de arquitectura empresarial al interior del proceso y de la Unidad como un apalancador de soluciones, al no considerarse como un integrador de estrategia, negocio y tecnología, Debilidades en cuanto a la segmentación de responsabilidades frente a la gestión y gobierno de la información distribuidos en diferentes áreas dificultando tareas de alineación, control e integración de información y funcionalidades sin una sinergia clara y adecuada en el marco de arquitectura empresarial, El bajo nivel de apropiación y resistencia al cambio de los procesos para adoptar soluciones integrales como Unidad en el marco de arquitectura empresarial, Falta de Alineación de la arquitectura de la Unidad con el DPS, MinTIC, Agencia Nacional Digital y en general con el estado colombiano incluidas entidades del SNARIV, Que no se realiza transferencia de conocimiento, lo que dificulta la normal operación de los dominios en caso de retiros, renuncias, terminaciones anticipadas, cesiones de contratos, Falta de personal técnico y/o administrativo suficiente para apoyar las tareas asociadas a cada dominio del proceso, Cambio de gobierno que afecte la continuidad en las políticas de atención y reparación a las víctimas y repercuta en cambios en cuanto a los dominios del proceso, Cambio de directivos en la Unidad que afecten el avance y la continuidad de los procesos, proyectos u operaciones iniciadas, Cambios en la normativa, lineamientos y/o estructura establecida por el gobierno nacional,  Ingreso a concurso de méritos de la UARIV, que implique ingreso de personal nuevo y que retrase la atención de servicios y recursos tecnológicos durante la apropiación de su cargo, Reducción en el presupuesto asignado a la entidad por parte de Min Hacienda, Recortes presupuestales no contemplados durante la planeación de la vigencia por parte de Min Hacienda.</v>
      </c>
      <c r="I167" s="202" t="s">
        <v>74</v>
      </c>
      <c r="J167" s="202" t="s">
        <v>75</v>
      </c>
      <c r="K167" s="187" t="s">
        <v>76</v>
      </c>
      <c r="L167" s="187" t="s">
        <v>77</v>
      </c>
      <c r="M167" s="187">
        <v>36</v>
      </c>
      <c r="N167" s="187" t="s">
        <v>124</v>
      </c>
      <c r="O167" s="205">
        <f t="shared" ref="O167" si="109">IF(N167="Muy alta",100,IF(N167="Alta",80,IF(N167="Media",60,IF(N167="Baja",40,IF(N167="Muy baja",20,0)))))</f>
        <v>40</v>
      </c>
      <c r="P167" s="187" t="s">
        <v>79</v>
      </c>
      <c r="Q167" s="205">
        <f t="shared" ref="Q167" si="110">IF(P167="Catastrófico",100,IF(P167="Mayor",80,IF(P167="Moderado",60,IF(P167="Menor",40,IF(P167="Leve",20,0)))))</f>
        <v>80</v>
      </c>
      <c r="R167" s="187" t="s">
        <v>80</v>
      </c>
      <c r="S167" s="34" t="s">
        <v>447</v>
      </c>
      <c r="T167" s="35" t="str">
        <f t="shared" si="97"/>
        <v>Probabilidad</v>
      </c>
      <c r="U167" s="36" t="s">
        <v>83</v>
      </c>
      <c r="V167" s="36" t="s">
        <v>84</v>
      </c>
      <c r="W167" s="36" t="s">
        <v>85</v>
      </c>
      <c r="X167" s="36" t="s">
        <v>86</v>
      </c>
      <c r="Y167" s="36" t="s">
        <v>87</v>
      </c>
      <c r="Z167" s="208">
        <v>7.0560000000000009</v>
      </c>
      <c r="AA167" s="35">
        <v>25</v>
      </c>
      <c r="AB167" s="35">
        <v>15</v>
      </c>
      <c r="AC167" s="35">
        <v>16</v>
      </c>
      <c r="AD167" s="35">
        <v>24</v>
      </c>
      <c r="AE167" s="208">
        <v>80</v>
      </c>
      <c r="AF167" s="35">
        <f t="shared" si="98"/>
        <v>0</v>
      </c>
      <c r="AG167" s="35">
        <f t="shared" si="99"/>
        <v>0</v>
      </c>
      <c r="AH167" s="35">
        <f>($Q$21*((AF167+AG167))/100)</f>
        <v>0</v>
      </c>
      <c r="AI167" s="35">
        <f t="shared" ref="AI167" si="111">Q167-AH167</f>
        <v>80</v>
      </c>
      <c r="AJ167" s="187" t="s">
        <v>80</v>
      </c>
      <c r="AK167" s="187" t="s">
        <v>102</v>
      </c>
      <c r="AL167" s="187" t="s">
        <v>439</v>
      </c>
      <c r="AM167" s="34" t="s">
        <v>448</v>
      </c>
      <c r="AN167" s="53">
        <v>44621</v>
      </c>
      <c r="AO167" s="53">
        <v>44926</v>
      </c>
      <c r="AP167" s="35" t="s">
        <v>412</v>
      </c>
      <c r="AQ167" s="35" t="s">
        <v>449</v>
      </c>
    </row>
    <row r="168" spans="1:43" ht="174" x14ac:dyDescent="0.35">
      <c r="A168" s="234"/>
      <c r="B168" s="229"/>
      <c r="C168" s="191"/>
      <c r="D168" s="298"/>
      <c r="E168" s="194"/>
      <c r="F168" s="271"/>
      <c r="G168" s="229"/>
      <c r="H168" s="200"/>
      <c r="I168" s="203"/>
      <c r="J168" s="203"/>
      <c r="K168" s="188"/>
      <c r="L168" s="188"/>
      <c r="M168" s="188"/>
      <c r="N168" s="188"/>
      <c r="O168" s="206"/>
      <c r="P168" s="188"/>
      <c r="Q168" s="206"/>
      <c r="R168" s="188"/>
      <c r="S168" s="55" t="s">
        <v>450</v>
      </c>
      <c r="T168" s="35" t="str">
        <f t="shared" si="97"/>
        <v>Probabilidad</v>
      </c>
      <c r="U168" s="36" t="s">
        <v>100</v>
      </c>
      <c r="V168" s="36" t="s">
        <v>84</v>
      </c>
      <c r="W168" s="36" t="s">
        <v>85</v>
      </c>
      <c r="X168" s="36" t="s">
        <v>86</v>
      </c>
      <c r="Y168" s="36" t="s">
        <v>87</v>
      </c>
      <c r="Z168" s="209"/>
      <c r="AA168" s="35">
        <v>15</v>
      </c>
      <c r="AB168" s="35">
        <v>15</v>
      </c>
      <c r="AC168" s="35">
        <v>7.2</v>
      </c>
      <c r="AD168" s="35">
        <v>16.8</v>
      </c>
      <c r="AE168" s="209"/>
      <c r="AF168" s="35">
        <f t="shared" si="98"/>
        <v>0</v>
      </c>
      <c r="AG168" s="35">
        <f t="shared" si="99"/>
        <v>0</v>
      </c>
      <c r="AH168" s="35">
        <f>($AI$21*((AF168+AG168))/100)</f>
        <v>0</v>
      </c>
      <c r="AI168" s="35">
        <f t="shared" ref="AI168" si="112">AI167-AH168</f>
        <v>80</v>
      </c>
      <c r="AJ168" s="188"/>
      <c r="AK168" s="188"/>
      <c r="AL168" s="188"/>
      <c r="AM168" s="34" t="s">
        <v>451</v>
      </c>
      <c r="AN168" s="53">
        <v>44531</v>
      </c>
      <c r="AO168" s="53">
        <v>44651</v>
      </c>
      <c r="AP168" s="35" t="s">
        <v>412</v>
      </c>
      <c r="AQ168" s="35" t="s">
        <v>452</v>
      </c>
    </row>
    <row r="169" spans="1:43" ht="232" x14ac:dyDescent="0.35">
      <c r="A169" s="234"/>
      <c r="B169" s="229"/>
      <c r="C169" s="191"/>
      <c r="D169" s="298"/>
      <c r="E169" s="194"/>
      <c r="F169" s="271"/>
      <c r="G169" s="229"/>
      <c r="H169" s="200"/>
      <c r="I169" s="203"/>
      <c r="J169" s="203"/>
      <c r="K169" s="188"/>
      <c r="L169" s="188"/>
      <c r="M169" s="188"/>
      <c r="N169" s="188"/>
      <c r="O169" s="206"/>
      <c r="P169" s="188"/>
      <c r="Q169" s="206"/>
      <c r="R169" s="188"/>
      <c r="S169" s="55" t="s">
        <v>453</v>
      </c>
      <c r="T169" s="35" t="str">
        <f t="shared" si="97"/>
        <v>Probabilidad</v>
      </c>
      <c r="U169" s="36" t="s">
        <v>100</v>
      </c>
      <c r="V169" s="36" t="s">
        <v>84</v>
      </c>
      <c r="W169" s="36" t="s">
        <v>85</v>
      </c>
      <c r="X169" s="36" t="s">
        <v>86</v>
      </c>
      <c r="Y169" s="36" t="s">
        <v>87</v>
      </c>
      <c r="Z169" s="209"/>
      <c r="AA169" s="35">
        <v>15</v>
      </c>
      <c r="AB169" s="35">
        <v>15</v>
      </c>
      <c r="AC169" s="35">
        <v>5.04</v>
      </c>
      <c r="AD169" s="35">
        <v>11.760000000000002</v>
      </c>
      <c r="AE169" s="209"/>
      <c r="AF169" s="35">
        <f t="shared" si="98"/>
        <v>0</v>
      </c>
      <c r="AG169" s="35">
        <f t="shared" si="99"/>
        <v>0</v>
      </c>
      <c r="AH169" s="35">
        <f>($AI$22*((AF169+AG169))/100)</f>
        <v>0</v>
      </c>
      <c r="AI169" s="35">
        <f>AI168-AH169</f>
        <v>80</v>
      </c>
      <c r="AJ169" s="188"/>
      <c r="AK169" s="188"/>
      <c r="AL169" s="188"/>
      <c r="AM169" s="59" t="s">
        <v>454</v>
      </c>
      <c r="AN169" s="53">
        <v>44621</v>
      </c>
      <c r="AO169" s="53">
        <v>44409</v>
      </c>
      <c r="AP169" s="35" t="s">
        <v>412</v>
      </c>
      <c r="AQ169" s="35" t="s">
        <v>449</v>
      </c>
    </row>
    <row r="170" spans="1:43" ht="232" x14ac:dyDescent="0.35">
      <c r="A170" s="234"/>
      <c r="B170" s="229"/>
      <c r="C170" s="191"/>
      <c r="D170" s="298"/>
      <c r="E170" s="194"/>
      <c r="F170" s="271"/>
      <c r="G170" s="229"/>
      <c r="H170" s="200"/>
      <c r="I170" s="203"/>
      <c r="J170" s="203"/>
      <c r="K170" s="188"/>
      <c r="L170" s="188"/>
      <c r="M170" s="188"/>
      <c r="N170" s="188"/>
      <c r="O170" s="206"/>
      <c r="P170" s="188"/>
      <c r="Q170" s="206"/>
      <c r="R170" s="188"/>
      <c r="S170" s="58" t="s">
        <v>455</v>
      </c>
      <c r="T170" s="35" t="str">
        <f t="shared" si="97"/>
        <v>Probabilidad</v>
      </c>
      <c r="U170" s="36" t="s">
        <v>83</v>
      </c>
      <c r="V170" s="36" t="s">
        <v>84</v>
      </c>
      <c r="W170" s="36" t="s">
        <v>85</v>
      </c>
      <c r="X170" s="36" t="s">
        <v>86</v>
      </c>
      <c r="Y170" s="36" t="s">
        <v>87</v>
      </c>
      <c r="Z170" s="209"/>
      <c r="AA170" s="35">
        <v>25</v>
      </c>
      <c r="AB170" s="35">
        <v>15</v>
      </c>
      <c r="AC170" s="35">
        <v>4.7040000000000006</v>
      </c>
      <c r="AD170" s="35">
        <v>7.0560000000000009</v>
      </c>
      <c r="AE170" s="209"/>
      <c r="AF170" s="35"/>
      <c r="AG170" s="35"/>
      <c r="AH170" s="35"/>
      <c r="AI170" s="35"/>
      <c r="AJ170" s="188"/>
      <c r="AK170" s="188"/>
      <c r="AL170" s="188"/>
      <c r="AM170" s="187" t="s">
        <v>456</v>
      </c>
      <c r="AN170" s="179">
        <v>44774</v>
      </c>
      <c r="AO170" s="179">
        <v>44926</v>
      </c>
      <c r="AP170" s="205" t="s">
        <v>412</v>
      </c>
      <c r="AQ170" s="205" t="s">
        <v>457</v>
      </c>
    </row>
    <row r="171" spans="1:43" x14ac:dyDescent="0.35">
      <c r="A171" s="235"/>
      <c r="B171" s="230"/>
      <c r="C171" s="192"/>
      <c r="D171" s="299"/>
      <c r="E171" s="195"/>
      <c r="F171" s="272"/>
      <c r="G171" s="230"/>
      <c r="H171" s="201"/>
      <c r="I171" s="204"/>
      <c r="J171" s="204"/>
      <c r="K171" s="189"/>
      <c r="L171" s="189"/>
      <c r="M171" s="189"/>
      <c r="N171" s="189"/>
      <c r="O171" s="207"/>
      <c r="P171" s="189"/>
      <c r="Q171" s="207"/>
      <c r="R171" s="189"/>
      <c r="S171" s="58"/>
      <c r="T171" s="35" t="str">
        <f t="shared" si="97"/>
        <v xml:space="preserve"> </v>
      </c>
      <c r="U171" s="36"/>
      <c r="V171" s="36"/>
      <c r="W171" s="36"/>
      <c r="X171" s="36"/>
      <c r="Y171" s="36"/>
      <c r="Z171" s="210"/>
      <c r="AA171" s="35">
        <v>0</v>
      </c>
      <c r="AB171" s="35">
        <v>0</v>
      </c>
      <c r="AC171" s="35">
        <v>0</v>
      </c>
      <c r="AD171" s="35">
        <v>7.0560000000000009</v>
      </c>
      <c r="AE171" s="210"/>
      <c r="AF171" s="35">
        <f t="shared" si="98"/>
        <v>0</v>
      </c>
      <c r="AG171" s="35">
        <f t="shared" si="99"/>
        <v>0</v>
      </c>
      <c r="AH171" s="35">
        <f>($AI$22*((AF171+AG171))/100)</f>
        <v>0</v>
      </c>
      <c r="AI171" s="35">
        <f>AI168-AH171</f>
        <v>80</v>
      </c>
      <c r="AJ171" s="189"/>
      <c r="AK171" s="189"/>
      <c r="AL171" s="189"/>
      <c r="AM171" s="189"/>
      <c r="AN171" s="181"/>
      <c r="AO171" s="181"/>
      <c r="AP171" s="207"/>
      <c r="AQ171" s="207"/>
    </row>
    <row r="172" spans="1:43" ht="130.5" x14ac:dyDescent="0.35">
      <c r="A172" s="233">
        <v>48</v>
      </c>
      <c r="B172" s="228" t="s">
        <v>399</v>
      </c>
      <c r="C172" s="190" t="s">
        <v>400</v>
      </c>
      <c r="D172" s="193" t="s">
        <v>458</v>
      </c>
      <c r="E172" s="193"/>
      <c r="F172" s="228"/>
      <c r="G172" s="565"/>
      <c r="H172" s="199" t="s">
        <v>459</v>
      </c>
      <c r="I172" s="202" t="s">
        <v>96</v>
      </c>
      <c r="J172" s="202" t="s">
        <v>75</v>
      </c>
      <c r="K172" s="187" t="s">
        <v>97</v>
      </c>
      <c r="L172" s="187" t="s">
        <v>98</v>
      </c>
      <c r="M172" s="562">
        <f>AVERAGE(2300,300,380)</f>
        <v>993.33333333333337</v>
      </c>
      <c r="N172" s="187" t="s">
        <v>78</v>
      </c>
      <c r="O172" s="205">
        <f t="shared" ref="O172" si="113">IF(N172="Muy alta",100,IF(N172="Alta",80,IF(N172="Media",60,IF(N172="Baja",40,IF(N172="Muy baja",20,0)))))</f>
        <v>60</v>
      </c>
      <c r="P172" s="187" t="s">
        <v>147</v>
      </c>
      <c r="Q172" s="205">
        <f t="shared" ref="Q172" si="114">IF(P172="Catastrófico",100,IF(P172="Mayor",80,IF(P172="Moderado",60,IF(P172="Menor",40,IF(P172="Leve",20,0)))))</f>
        <v>100</v>
      </c>
      <c r="R172" s="187" t="s">
        <v>148</v>
      </c>
      <c r="S172" s="58" t="s">
        <v>460</v>
      </c>
      <c r="T172" s="35" t="str">
        <f t="shared" si="97"/>
        <v>Probabilidad</v>
      </c>
      <c r="U172" s="36" t="s">
        <v>83</v>
      </c>
      <c r="V172" s="36" t="s">
        <v>405</v>
      </c>
      <c r="W172" s="36" t="s">
        <v>85</v>
      </c>
      <c r="X172" s="36" t="s">
        <v>86</v>
      </c>
      <c r="Y172" s="36" t="s">
        <v>127</v>
      </c>
      <c r="Z172" s="208">
        <v>18</v>
      </c>
      <c r="AA172" s="35">
        <v>25</v>
      </c>
      <c r="AB172" s="35">
        <v>25</v>
      </c>
      <c r="AC172" s="35">
        <v>30</v>
      </c>
      <c r="AD172" s="35">
        <v>30</v>
      </c>
      <c r="AE172" s="208">
        <v>75</v>
      </c>
      <c r="AF172" s="35">
        <f t="shared" si="98"/>
        <v>0</v>
      </c>
      <c r="AG172" s="35">
        <f t="shared" si="99"/>
        <v>0</v>
      </c>
      <c r="AH172" s="35">
        <f>($Q$26*((AF172+AG172))/100)</f>
        <v>0</v>
      </c>
      <c r="AI172" s="35">
        <f t="shared" ref="AI172" si="115">Q172-AH172</f>
        <v>100</v>
      </c>
      <c r="AJ172" s="187" t="s">
        <v>88</v>
      </c>
      <c r="AK172" s="187" t="s">
        <v>102</v>
      </c>
      <c r="AL172" s="187" t="s">
        <v>461</v>
      </c>
      <c r="AM172" s="187" t="s">
        <v>462</v>
      </c>
      <c r="AN172" s="179">
        <v>44682</v>
      </c>
      <c r="AO172" s="179">
        <v>44926</v>
      </c>
      <c r="AP172" s="205" t="s">
        <v>412</v>
      </c>
      <c r="AQ172" s="205" t="s">
        <v>463</v>
      </c>
    </row>
    <row r="173" spans="1:43" ht="203" x14ac:dyDescent="0.35">
      <c r="A173" s="234"/>
      <c r="B173" s="229"/>
      <c r="C173" s="191"/>
      <c r="D173" s="194"/>
      <c r="E173" s="194"/>
      <c r="F173" s="229"/>
      <c r="G173" s="229"/>
      <c r="H173" s="200"/>
      <c r="I173" s="203"/>
      <c r="J173" s="203"/>
      <c r="K173" s="188"/>
      <c r="L173" s="188"/>
      <c r="M173" s="563"/>
      <c r="N173" s="188"/>
      <c r="O173" s="206"/>
      <c r="P173" s="188"/>
      <c r="Q173" s="206"/>
      <c r="R173" s="188"/>
      <c r="S173" s="55" t="s">
        <v>464</v>
      </c>
      <c r="T173" s="35" t="str">
        <f t="shared" si="97"/>
        <v>Probabilidad</v>
      </c>
      <c r="U173" s="36" t="s">
        <v>83</v>
      </c>
      <c r="V173" s="36" t="s">
        <v>84</v>
      </c>
      <c r="W173" s="36" t="s">
        <v>85</v>
      </c>
      <c r="X173" s="36" t="s">
        <v>86</v>
      </c>
      <c r="Y173" s="36" t="s">
        <v>127</v>
      </c>
      <c r="Z173" s="209"/>
      <c r="AA173" s="35">
        <v>25</v>
      </c>
      <c r="AB173" s="35">
        <v>15</v>
      </c>
      <c r="AC173" s="35">
        <v>12</v>
      </c>
      <c r="AD173" s="35">
        <v>18</v>
      </c>
      <c r="AE173" s="209"/>
      <c r="AF173" s="35">
        <f t="shared" si="98"/>
        <v>0</v>
      </c>
      <c r="AG173" s="35">
        <f t="shared" si="99"/>
        <v>0</v>
      </c>
      <c r="AH173" s="35">
        <f>($AI$26*((AF173+AG173))/100)</f>
        <v>0</v>
      </c>
      <c r="AI173" s="35">
        <f t="shared" ref="AI173:AI174" si="116">AI172-AH173</f>
        <v>100</v>
      </c>
      <c r="AJ173" s="188"/>
      <c r="AK173" s="188"/>
      <c r="AL173" s="188"/>
      <c r="AM173" s="188"/>
      <c r="AN173" s="180"/>
      <c r="AO173" s="180"/>
      <c r="AP173" s="206"/>
      <c r="AQ173" s="206"/>
    </row>
    <row r="174" spans="1:43" ht="246.5" x14ac:dyDescent="0.35">
      <c r="A174" s="234"/>
      <c r="B174" s="229"/>
      <c r="C174" s="191"/>
      <c r="D174" s="194"/>
      <c r="E174" s="194"/>
      <c r="F174" s="229"/>
      <c r="G174" s="229"/>
      <c r="H174" s="200"/>
      <c r="I174" s="203"/>
      <c r="J174" s="203"/>
      <c r="K174" s="188"/>
      <c r="L174" s="188"/>
      <c r="M174" s="563"/>
      <c r="N174" s="188"/>
      <c r="O174" s="206"/>
      <c r="P174" s="188"/>
      <c r="Q174" s="206"/>
      <c r="R174" s="188"/>
      <c r="S174" s="55" t="s">
        <v>465</v>
      </c>
      <c r="T174" s="35" t="str">
        <f t="shared" si="97"/>
        <v>Probabilidad</v>
      </c>
      <c r="U174" s="36" t="s">
        <v>83</v>
      </c>
      <c r="V174" s="36" t="s">
        <v>405</v>
      </c>
      <c r="W174" s="36" t="s">
        <v>85</v>
      </c>
      <c r="X174" s="36" t="s">
        <v>86</v>
      </c>
      <c r="Y174" s="36" t="s">
        <v>127</v>
      </c>
      <c r="Z174" s="209"/>
      <c r="AA174" s="35">
        <v>25</v>
      </c>
      <c r="AB174" s="35">
        <v>25</v>
      </c>
      <c r="AC174" s="35">
        <v>9</v>
      </c>
      <c r="AD174" s="35">
        <v>9</v>
      </c>
      <c r="AE174" s="209"/>
      <c r="AF174" s="35">
        <f t="shared" si="98"/>
        <v>0</v>
      </c>
      <c r="AG174" s="35">
        <f t="shared" si="99"/>
        <v>0</v>
      </c>
      <c r="AH174" s="35">
        <f>($AI$27*((AF174+AG174))/100)</f>
        <v>0</v>
      </c>
      <c r="AI174" s="35">
        <f t="shared" si="116"/>
        <v>100</v>
      </c>
      <c r="AJ174" s="188"/>
      <c r="AK174" s="188"/>
      <c r="AL174" s="188"/>
      <c r="AM174" s="188"/>
      <c r="AN174" s="180"/>
      <c r="AO174" s="180"/>
      <c r="AP174" s="206"/>
      <c r="AQ174" s="206"/>
    </row>
    <row r="175" spans="1:43" ht="174" x14ac:dyDescent="0.35">
      <c r="A175" s="235"/>
      <c r="B175" s="230"/>
      <c r="C175" s="192"/>
      <c r="D175" s="195"/>
      <c r="E175" s="195"/>
      <c r="F175" s="230"/>
      <c r="G175" s="230"/>
      <c r="H175" s="201"/>
      <c r="I175" s="204"/>
      <c r="J175" s="204"/>
      <c r="K175" s="189"/>
      <c r="L175" s="189"/>
      <c r="M175" s="564"/>
      <c r="N175" s="189"/>
      <c r="O175" s="207"/>
      <c r="P175" s="189"/>
      <c r="Q175" s="207"/>
      <c r="R175" s="189"/>
      <c r="S175" s="55" t="s">
        <v>466</v>
      </c>
      <c r="T175" s="35" t="str">
        <f t="shared" si="97"/>
        <v>Impacto</v>
      </c>
      <c r="U175" s="36" t="s">
        <v>93</v>
      </c>
      <c r="V175" s="36" t="s">
        <v>84</v>
      </c>
      <c r="W175" s="36" t="s">
        <v>85</v>
      </c>
      <c r="X175" s="36" t="s">
        <v>86</v>
      </c>
      <c r="Y175" s="36" t="s">
        <v>127</v>
      </c>
      <c r="Z175" s="210"/>
      <c r="AA175" s="35">
        <v>0</v>
      </c>
      <c r="AB175" s="35">
        <v>0</v>
      </c>
      <c r="AC175" s="35">
        <v>0</v>
      </c>
      <c r="AD175" s="35">
        <v>18</v>
      </c>
      <c r="AE175" s="210"/>
      <c r="AF175" s="35">
        <f t="shared" si="98"/>
        <v>10</v>
      </c>
      <c r="AG175" s="35">
        <f t="shared" si="99"/>
        <v>15</v>
      </c>
      <c r="AH175" s="35">
        <f>($AI$28*((AF175+AG175))/100)</f>
        <v>25</v>
      </c>
      <c r="AI175" s="35">
        <f>AI174-AH175</f>
        <v>75</v>
      </c>
      <c r="AJ175" s="189"/>
      <c r="AK175" s="189"/>
      <c r="AL175" s="189"/>
      <c r="AM175" s="189"/>
      <c r="AN175" s="181"/>
      <c r="AO175" s="181"/>
      <c r="AP175" s="207"/>
      <c r="AQ175" s="207"/>
    </row>
    <row r="176" spans="1:43" ht="174" x14ac:dyDescent="0.35">
      <c r="A176" s="233">
        <v>49</v>
      </c>
      <c r="B176" s="459" t="s">
        <v>399</v>
      </c>
      <c r="C176" s="440" t="s">
        <v>467</v>
      </c>
      <c r="D176" s="462" t="s">
        <v>468</v>
      </c>
      <c r="E176" s="465"/>
      <c r="F176" s="468"/>
      <c r="G176" s="468"/>
      <c r="H176" s="431" t="s">
        <v>469</v>
      </c>
      <c r="I176" s="459" t="s">
        <v>96</v>
      </c>
      <c r="J176" s="459" t="s">
        <v>75</v>
      </c>
      <c r="K176" s="453" t="s">
        <v>470</v>
      </c>
      <c r="L176" s="453" t="s">
        <v>77</v>
      </c>
      <c r="M176" s="453" t="s">
        <v>471</v>
      </c>
      <c r="N176" s="453" t="s">
        <v>78</v>
      </c>
      <c r="O176" s="443">
        <f>IF(N176="Muy alta",100,IF(N176="Alta",80,IF(N176="Media",60,IF(N176="Baja",40,IF(N176="Muy baja",20,0)))))</f>
        <v>60</v>
      </c>
      <c r="P176" s="453" t="s">
        <v>147</v>
      </c>
      <c r="Q176" s="443">
        <f>IF(P176="Catastrófico",100,IF(P176="Mayor",80,IF(P176="Moderado",60,IF(P176="Menor",40,IF(P176="Leve",20,0)))))</f>
        <v>100</v>
      </c>
      <c r="R176" s="453" t="s">
        <v>148</v>
      </c>
      <c r="S176" s="60" t="s">
        <v>472</v>
      </c>
      <c r="T176" s="61" t="str">
        <f>IF(OR(U176="Preventivo",U176="Detectivo"),"Probabilidad",IF(U176="Correctivo","Impacto"," "))</f>
        <v>Probabilidad</v>
      </c>
      <c r="U176" s="62" t="s">
        <v>83</v>
      </c>
      <c r="V176" s="62" t="s">
        <v>84</v>
      </c>
      <c r="W176" s="62" t="s">
        <v>85</v>
      </c>
      <c r="X176" s="62" t="s">
        <v>86</v>
      </c>
      <c r="Y176" s="62" t="s">
        <v>87</v>
      </c>
      <c r="Z176" s="450">
        <v>7.56</v>
      </c>
      <c r="AA176" s="63">
        <v>25</v>
      </c>
      <c r="AB176" s="61">
        <v>15</v>
      </c>
      <c r="AC176" s="61">
        <v>24</v>
      </c>
      <c r="AD176" s="61">
        <v>36</v>
      </c>
      <c r="AE176" s="450">
        <v>100</v>
      </c>
      <c r="AF176" s="61">
        <f>IF(U176="Correctivo",10,0)</f>
        <v>0</v>
      </c>
      <c r="AG176" s="61">
        <f>IF(T176="Probabilidad",0,IF(V176="Automatizado",25,IF(V176="Manual",15,0)))</f>
        <v>0</v>
      </c>
      <c r="AH176" s="61">
        <f>(Q176*((AF176+AG176))/100)</f>
        <v>0</v>
      </c>
      <c r="AI176" s="61">
        <f>Q176-AH176</f>
        <v>100</v>
      </c>
      <c r="AJ176" s="453" t="s">
        <v>148</v>
      </c>
      <c r="AK176" s="453" t="s">
        <v>102</v>
      </c>
      <c r="AL176" s="453" t="s">
        <v>473</v>
      </c>
      <c r="AM176" s="453" t="s">
        <v>474</v>
      </c>
      <c r="AN176" s="559">
        <v>44562</v>
      </c>
      <c r="AO176" s="559">
        <v>44926</v>
      </c>
      <c r="AP176" s="559">
        <v>44713</v>
      </c>
      <c r="AQ176" s="443" t="s">
        <v>475</v>
      </c>
    </row>
    <row r="177" spans="1:43" ht="130.5" x14ac:dyDescent="0.35">
      <c r="A177" s="234"/>
      <c r="B177" s="460"/>
      <c r="C177" s="441"/>
      <c r="D177" s="463"/>
      <c r="E177" s="466"/>
      <c r="F177" s="469"/>
      <c r="G177" s="469"/>
      <c r="H177" s="432"/>
      <c r="I177" s="460"/>
      <c r="J177" s="460"/>
      <c r="K177" s="454"/>
      <c r="L177" s="454"/>
      <c r="M177" s="454"/>
      <c r="N177" s="454"/>
      <c r="O177" s="444"/>
      <c r="P177" s="454"/>
      <c r="Q177" s="444"/>
      <c r="R177" s="454"/>
      <c r="S177" s="60" t="s">
        <v>476</v>
      </c>
      <c r="T177" s="61" t="str">
        <f t="shared" ref="T177:T183" si="117">IF(OR(U177="Preventivo",U177="Detectivo"),"Probabilidad",IF(U177="Correctivo","Impacto"," "))</f>
        <v>Probabilidad</v>
      </c>
      <c r="U177" s="62" t="s">
        <v>100</v>
      </c>
      <c r="V177" s="62" t="s">
        <v>84</v>
      </c>
      <c r="W177" s="62" t="s">
        <v>85</v>
      </c>
      <c r="X177" s="62" t="s">
        <v>86</v>
      </c>
      <c r="Y177" s="62" t="s">
        <v>87</v>
      </c>
      <c r="Z177" s="451"/>
      <c r="AA177" s="63">
        <v>15</v>
      </c>
      <c r="AB177" s="61">
        <v>15</v>
      </c>
      <c r="AC177" s="61">
        <v>10.8</v>
      </c>
      <c r="AD177" s="61">
        <v>25.2</v>
      </c>
      <c r="AE177" s="451"/>
      <c r="AF177" s="61">
        <f t="shared" ref="AF177:AF183" si="118">IF(U177="Correctivo",10,0)</f>
        <v>0</v>
      </c>
      <c r="AG177" s="61">
        <f t="shared" ref="AG177:AG183" si="119">IF(T177="Probabilidad",0,IF(V177="Automatizado",25,IF(V177="Manual",15,0)))</f>
        <v>0</v>
      </c>
      <c r="AH177" s="61">
        <f>(AI176*((AF177+AG177))/100)</f>
        <v>0</v>
      </c>
      <c r="AI177" s="61">
        <f>AI176-AH177</f>
        <v>100</v>
      </c>
      <c r="AJ177" s="454"/>
      <c r="AK177" s="454"/>
      <c r="AL177" s="454"/>
      <c r="AM177" s="454"/>
      <c r="AN177" s="560"/>
      <c r="AO177" s="560"/>
      <c r="AP177" s="560"/>
      <c r="AQ177" s="444"/>
    </row>
    <row r="178" spans="1:43" ht="275.5" x14ac:dyDescent="0.35">
      <c r="A178" s="234"/>
      <c r="B178" s="460"/>
      <c r="C178" s="441"/>
      <c r="D178" s="463"/>
      <c r="E178" s="466"/>
      <c r="F178" s="469"/>
      <c r="G178" s="469"/>
      <c r="H178" s="432"/>
      <c r="I178" s="460"/>
      <c r="J178" s="460"/>
      <c r="K178" s="454"/>
      <c r="L178" s="454"/>
      <c r="M178" s="454"/>
      <c r="N178" s="454"/>
      <c r="O178" s="444"/>
      <c r="P178" s="454"/>
      <c r="Q178" s="444"/>
      <c r="R178" s="454"/>
      <c r="S178" s="60" t="s">
        <v>477</v>
      </c>
      <c r="T178" s="61" t="str">
        <f t="shared" si="117"/>
        <v>Probabilidad</v>
      </c>
      <c r="U178" s="62" t="s">
        <v>83</v>
      </c>
      <c r="V178" s="62" t="s">
        <v>84</v>
      </c>
      <c r="W178" s="62" t="s">
        <v>85</v>
      </c>
      <c r="X178" s="62" t="s">
        <v>86</v>
      </c>
      <c r="Y178" s="62" t="s">
        <v>87</v>
      </c>
      <c r="Z178" s="451"/>
      <c r="AA178" s="63">
        <v>25</v>
      </c>
      <c r="AB178" s="61">
        <v>15</v>
      </c>
      <c r="AC178" s="61">
        <v>10.08</v>
      </c>
      <c r="AD178" s="61">
        <v>15.12</v>
      </c>
      <c r="AE178" s="451"/>
      <c r="AF178" s="61">
        <f t="shared" si="118"/>
        <v>0</v>
      </c>
      <c r="AG178" s="61">
        <f t="shared" si="119"/>
        <v>0</v>
      </c>
      <c r="AH178" s="61">
        <f>(AI177*((AF178+AG178))/100)</f>
        <v>0</v>
      </c>
      <c r="AI178" s="61">
        <f>AI177-AH178</f>
        <v>100</v>
      </c>
      <c r="AJ178" s="454"/>
      <c r="AK178" s="454"/>
      <c r="AL178" s="454"/>
      <c r="AM178" s="454"/>
      <c r="AN178" s="560"/>
      <c r="AO178" s="560"/>
      <c r="AP178" s="560"/>
      <c r="AQ178" s="444"/>
    </row>
    <row r="179" spans="1:43" ht="362.5" x14ac:dyDescent="0.35">
      <c r="A179" s="235"/>
      <c r="B179" s="461"/>
      <c r="C179" s="442"/>
      <c r="D179" s="464"/>
      <c r="E179" s="467"/>
      <c r="F179" s="470"/>
      <c r="G179" s="470"/>
      <c r="H179" s="449"/>
      <c r="I179" s="461"/>
      <c r="J179" s="461"/>
      <c r="K179" s="455"/>
      <c r="L179" s="455"/>
      <c r="M179" s="455"/>
      <c r="N179" s="455"/>
      <c r="O179" s="445"/>
      <c r="P179" s="455"/>
      <c r="Q179" s="445"/>
      <c r="R179" s="455"/>
      <c r="S179" s="60" t="s">
        <v>478</v>
      </c>
      <c r="T179" s="61" t="str">
        <f t="shared" si="117"/>
        <v>Probabilidad</v>
      </c>
      <c r="U179" s="62" t="s">
        <v>83</v>
      </c>
      <c r="V179" s="62" t="s">
        <v>405</v>
      </c>
      <c r="W179" s="62" t="s">
        <v>85</v>
      </c>
      <c r="X179" s="62" t="s">
        <v>86</v>
      </c>
      <c r="Y179" s="62" t="s">
        <v>87</v>
      </c>
      <c r="Z179" s="452"/>
      <c r="AA179" s="63">
        <v>25</v>
      </c>
      <c r="AB179" s="61">
        <v>25</v>
      </c>
      <c r="AC179" s="61">
        <v>7.56</v>
      </c>
      <c r="AD179" s="61">
        <v>7.56</v>
      </c>
      <c r="AE179" s="452"/>
      <c r="AF179" s="61">
        <f t="shared" si="118"/>
        <v>0</v>
      </c>
      <c r="AG179" s="61">
        <f t="shared" si="119"/>
        <v>0</v>
      </c>
      <c r="AH179" s="61">
        <f>(AI178*((AF179+AG179))/100)</f>
        <v>0</v>
      </c>
      <c r="AI179" s="61">
        <f>AI178-AH179</f>
        <v>100</v>
      </c>
      <c r="AJ179" s="455"/>
      <c r="AK179" s="455"/>
      <c r="AL179" s="455"/>
      <c r="AM179" s="455"/>
      <c r="AN179" s="561"/>
      <c r="AO179" s="561"/>
      <c r="AP179" s="561"/>
      <c r="AQ179" s="445"/>
    </row>
    <row r="180" spans="1:43" ht="234.75" customHeight="1" x14ac:dyDescent="0.35">
      <c r="A180" s="186">
        <v>50</v>
      </c>
      <c r="B180" s="459" t="s">
        <v>399</v>
      </c>
      <c r="C180" s="440" t="s">
        <v>467</v>
      </c>
      <c r="D180" s="462" t="s">
        <v>479</v>
      </c>
      <c r="E180" s="465" t="s">
        <v>129</v>
      </c>
      <c r="F180" s="468" t="s">
        <v>480</v>
      </c>
      <c r="G180" s="468" t="s">
        <v>481</v>
      </c>
      <c r="H180" s="431" t="str">
        <f>CONCATENATE(E180," ",F180," ",G180)</f>
        <v>Posibilidad de pérdida reputacional por la imposibilidad de gestionar solicitudes de información realizadas por el cliente interno y externo, debido a que Las entidades limitan el intercambio de información bajo argumentos politicos legales, voluntades personales o de desconocimiento, las fuentes de información dispuestas en la RNI no cubren las necesidades y requerimientos que permitan generar los insumos solicitados, se presenta demora en los procesos de contratación que afecta la continuidad de los procesos debido a que el personal de planta no alcanza a cubrir la demanda de solicitudes recibidas o por la falta de implementación de certificados de seguridad al acceso a las herramientas</v>
      </c>
      <c r="I180" s="459" t="s">
        <v>74</v>
      </c>
      <c r="J180" s="459" t="s">
        <v>75</v>
      </c>
      <c r="K180" s="453" t="s">
        <v>76</v>
      </c>
      <c r="L180" s="453" t="s">
        <v>77</v>
      </c>
      <c r="M180" s="453"/>
      <c r="N180" s="453" t="s">
        <v>364</v>
      </c>
      <c r="O180" s="443">
        <f t="shared" ref="O180" si="120">IF(N180="Muy alta",100,IF(N180="Alta",80,IF(N180="Media",60,IF(N180="Baja",40,IF(N180="Muy baja",20,0)))))</f>
        <v>80</v>
      </c>
      <c r="P180" s="453" t="s">
        <v>125</v>
      </c>
      <c r="Q180" s="443">
        <f t="shared" ref="Q180" si="121">IF(P180="Catastrófico",100,IF(P180="Mayor",80,IF(P180="Moderado",60,IF(P180="Menor",40,IF(P180="Leve",20,0)))))</f>
        <v>40</v>
      </c>
      <c r="R180" s="453" t="s">
        <v>88</v>
      </c>
      <c r="S180" s="60" t="s">
        <v>482</v>
      </c>
      <c r="T180" s="61" t="str">
        <f t="shared" si="117"/>
        <v>Probabilidad</v>
      </c>
      <c r="U180" s="62" t="s">
        <v>83</v>
      </c>
      <c r="V180" s="62" t="s">
        <v>84</v>
      </c>
      <c r="W180" s="62" t="s">
        <v>85</v>
      </c>
      <c r="X180" s="62" t="s">
        <v>86</v>
      </c>
      <c r="Y180" s="62" t="s">
        <v>87</v>
      </c>
      <c r="Z180" s="450">
        <v>10.368</v>
      </c>
      <c r="AA180" s="61">
        <v>25</v>
      </c>
      <c r="AB180" s="61">
        <v>15</v>
      </c>
      <c r="AC180" s="61">
        <v>32</v>
      </c>
      <c r="AD180" s="61">
        <v>48</v>
      </c>
      <c r="AE180" s="450">
        <v>40</v>
      </c>
      <c r="AF180" s="61">
        <f t="shared" si="118"/>
        <v>0</v>
      </c>
      <c r="AG180" s="61">
        <f t="shared" si="119"/>
        <v>0</v>
      </c>
      <c r="AH180" s="61">
        <f>(Q180*((AF180+AG180))/100)</f>
        <v>0</v>
      </c>
      <c r="AI180" s="61">
        <f>Q180-AH180</f>
        <v>40</v>
      </c>
      <c r="AJ180" s="453" t="s">
        <v>269</v>
      </c>
      <c r="AK180" s="453" t="s">
        <v>89</v>
      </c>
      <c r="AL180" s="453" t="s">
        <v>483</v>
      </c>
      <c r="AM180" s="453" t="s">
        <v>91</v>
      </c>
      <c r="AN180" s="456"/>
      <c r="AO180" s="456"/>
      <c r="AP180" s="456"/>
      <c r="AQ180" s="456"/>
    </row>
    <row r="181" spans="1:43" ht="217.5" x14ac:dyDescent="0.35">
      <c r="A181" s="186"/>
      <c r="B181" s="460"/>
      <c r="C181" s="441"/>
      <c r="D181" s="463"/>
      <c r="E181" s="466"/>
      <c r="F181" s="469"/>
      <c r="G181" s="469"/>
      <c r="H181" s="432"/>
      <c r="I181" s="460"/>
      <c r="J181" s="460"/>
      <c r="K181" s="454"/>
      <c r="L181" s="454"/>
      <c r="M181" s="454"/>
      <c r="N181" s="454"/>
      <c r="O181" s="444"/>
      <c r="P181" s="454"/>
      <c r="Q181" s="444"/>
      <c r="R181" s="454"/>
      <c r="S181" s="60" t="s">
        <v>484</v>
      </c>
      <c r="T181" s="61" t="str">
        <f t="shared" si="117"/>
        <v>Probabilidad</v>
      </c>
      <c r="U181" s="62" t="s">
        <v>83</v>
      </c>
      <c r="V181" s="62" t="s">
        <v>84</v>
      </c>
      <c r="W181" s="62" t="s">
        <v>85</v>
      </c>
      <c r="X181" s="62" t="s">
        <v>86</v>
      </c>
      <c r="Y181" s="62" t="s">
        <v>87</v>
      </c>
      <c r="Z181" s="451"/>
      <c r="AA181" s="61">
        <v>25</v>
      </c>
      <c r="AB181" s="61">
        <v>15</v>
      </c>
      <c r="AC181" s="61">
        <v>19.2</v>
      </c>
      <c r="AD181" s="61">
        <v>28.8</v>
      </c>
      <c r="AE181" s="451"/>
      <c r="AF181" s="61">
        <f t="shared" si="118"/>
        <v>0</v>
      </c>
      <c r="AG181" s="61">
        <f t="shared" si="119"/>
        <v>0</v>
      </c>
      <c r="AH181" s="61">
        <f>(AI180*((AF181+AG181))/100)</f>
        <v>0</v>
      </c>
      <c r="AI181" s="61">
        <f>AI180-AH181</f>
        <v>40</v>
      </c>
      <c r="AJ181" s="454"/>
      <c r="AK181" s="454"/>
      <c r="AL181" s="454"/>
      <c r="AM181" s="454"/>
      <c r="AN181" s="457"/>
      <c r="AO181" s="457"/>
      <c r="AP181" s="457"/>
      <c r="AQ181" s="457"/>
    </row>
    <row r="182" spans="1:43" ht="87" x14ac:dyDescent="0.35">
      <c r="A182" s="186"/>
      <c r="B182" s="460"/>
      <c r="C182" s="441"/>
      <c r="D182" s="463"/>
      <c r="E182" s="466"/>
      <c r="F182" s="469"/>
      <c r="G182" s="469"/>
      <c r="H182" s="432"/>
      <c r="I182" s="460"/>
      <c r="J182" s="460"/>
      <c r="K182" s="454"/>
      <c r="L182" s="454"/>
      <c r="M182" s="454"/>
      <c r="N182" s="454"/>
      <c r="O182" s="444"/>
      <c r="P182" s="454"/>
      <c r="Q182" s="444"/>
      <c r="R182" s="454"/>
      <c r="S182" s="60" t="s">
        <v>485</v>
      </c>
      <c r="T182" s="61" t="str">
        <f t="shared" si="117"/>
        <v>Probabilidad</v>
      </c>
      <c r="U182" s="62" t="s">
        <v>83</v>
      </c>
      <c r="V182" s="62" t="s">
        <v>84</v>
      </c>
      <c r="W182" s="62" t="s">
        <v>85</v>
      </c>
      <c r="X182" s="62" t="s">
        <v>86</v>
      </c>
      <c r="Y182" s="62" t="s">
        <v>87</v>
      </c>
      <c r="Z182" s="451"/>
      <c r="AA182" s="61">
        <v>25</v>
      </c>
      <c r="AB182" s="61">
        <v>15</v>
      </c>
      <c r="AC182" s="61">
        <v>11.52</v>
      </c>
      <c r="AD182" s="61">
        <v>17.28</v>
      </c>
      <c r="AE182" s="451"/>
      <c r="AF182" s="61">
        <f t="shared" si="118"/>
        <v>0</v>
      </c>
      <c r="AG182" s="61">
        <f t="shared" si="119"/>
        <v>0</v>
      </c>
      <c r="AH182" s="61">
        <f t="shared" ref="AH182:AH183" si="122">(AI181*((AF182+AG182))/100)</f>
        <v>0</v>
      </c>
      <c r="AI182" s="61">
        <f t="shared" ref="AI182:AI183" si="123">AI181-AH182</f>
        <v>40</v>
      </c>
      <c r="AJ182" s="454"/>
      <c r="AK182" s="454"/>
      <c r="AL182" s="454"/>
      <c r="AM182" s="454"/>
      <c r="AN182" s="457"/>
      <c r="AO182" s="457"/>
      <c r="AP182" s="457"/>
      <c r="AQ182" s="457"/>
    </row>
    <row r="183" spans="1:43" ht="130.5" x14ac:dyDescent="0.35">
      <c r="A183" s="186"/>
      <c r="B183" s="461"/>
      <c r="C183" s="442"/>
      <c r="D183" s="464"/>
      <c r="E183" s="467"/>
      <c r="F183" s="470"/>
      <c r="G183" s="470"/>
      <c r="H183" s="449"/>
      <c r="I183" s="461"/>
      <c r="J183" s="461"/>
      <c r="K183" s="455"/>
      <c r="L183" s="455"/>
      <c r="M183" s="455"/>
      <c r="N183" s="455"/>
      <c r="O183" s="445"/>
      <c r="P183" s="455"/>
      <c r="Q183" s="445"/>
      <c r="R183" s="455"/>
      <c r="S183" s="60" t="s">
        <v>486</v>
      </c>
      <c r="T183" s="61" t="str">
        <f t="shared" si="117"/>
        <v>Probabilidad</v>
      </c>
      <c r="U183" s="62" t="s">
        <v>83</v>
      </c>
      <c r="V183" s="62" t="s">
        <v>84</v>
      </c>
      <c r="W183" s="62" t="s">
        <v>85</v>
      </c>
      <c r="X183" s="62" t="s">
        <v>86</v>
      </c>
      <c r="Y183" s="62" t="s">
        <v>87</v>
      </c>
      <c r="Z183" s="452"/>
      <c r="AA183" s="61">
        <v>25</v>
      </c>
      <c r="AB183" s="61">
        <v>15</v>
      </c>
      <c r="AC183" s="61">
        <v>6.9120000000000008</v>
      </c>
      <c r="AD183" s="61">
        <v>10.368</v>
      </c>
      <c r="AE183" s="452"/>
      <c r="AF183" s="61">
        <f t="shared" si="118"/>
        <v>0</v>
      </c>
      <c r="AG183" s="61">
        <f t="shared" si="119"/>
        <v>0</v>
      </c>
      <c r="AH183" s="61">
        <f t="shared" si="122"/>
        <v>0</v>
      </c>
      <c r="AI183" s="61">
        <f t="shared" si="123"/>
        <v>40</v>
      </c>
      <c r="AJ183" s="455"/>
      <c r="AK183" s="455"/>
      <c r="AL183" s="455"/>
      <c r="AM183" s="455"/>
      <c r="AN183" s="458"/>
      <c r="AO183" s="458"/>
      <c r="AP183" s="458"/>
      <c r="AQ183" s="458"/>
    </row>
    <row r="184" spans="1:43" ht="81.75" customHeight="1" x14ac:dyDescent="0.35">
      <c r="A184" s="258">
        <v>51</v>
      </c>
      <c r="B184" s="188" t="s">
        <v>399</v>
      </c>
      <c r="C184" s="191" t="s">
        <v>487</v>
      </c>
      <c r="D184" s="194" t="s">
        <v>488</v>
      </c>
      <c r="E184" s="197" t="s">
        <v>70</v>
      </c>
      <c r="F184" s="229" t="s">
        <v>489</v>
      </c>
      <c r="G184" s="229" t="s">
        <v>490</v>
      </c>
      <c r="H184" s="200" t="str">
        <f>CONCATENATE(E184," ",F184," ",G184)</f>
        <v>Posibilidad de pérdida económica y reputacional  por sanciones de entes de control y quejas o reclamos de los grupos de valor por el incumplimiento de requisitos legales  debido a indisponibilidad, divulgación o alteración no autorizada de información</v>
      </c>
      <c r="I184" s="203" t="s">
        <v>491</v>
      </c>
      <c r="J184" s="203" t="s">
        <v>492</v>
      </c>
      <c r="K184" s="188" t="s">
        <v>76</v>
      </c>
      <c r="L184" s="188" t="s">
        <v>123</v>
      </c>
      <c r="M184" s="188">
        <v>4</v>
      </c>
      <c r="N184" s="188" t="s">
        <v>146</v>
      </c>
      <c r="O184" s="206">
        <f>IF(N184="Muy alta",100,IF(N184="Alta",80,IF(N184="Media",60,IF(N184="Baja",40,IF(N184="Muy baja",20,0)))))</f>
        <v>20</v>
      </c>
      <c r="P184" s="188" t="s">
        <v>277</v>
      </c>
      <c r="Q184" s="206">
        <f>IF(P184="Catastrófico",100,IF(P184="Mayor",80,IF(P184="Moderado",60,IF(P184="Menor",40,IF(P184="Leve",20,0)))))</f>
        <v>20</v>
      </c>
      <c r="R184" s="188" t="s">
        <v>269</v>
      </c>
      <c r="S184" s="64" t="s">
        <v>493</v>
      </c>
      <c r="T184" s="65" t="s">
        <v>82</v>
      </c>
      <c r="U184" s="66" t="s">
        <v>83</v>
      </c>
      <c r="V184" s="66" t="s">
        <v>84</v>
      </c>
      <c r="W184" s="66" t="s">
        <v>85</v>
      </c>
      <c r="X184" s="66" t="s">
        <v>86</v>
      </c>
      <c r="Y184" s="66" t="s">
        <v>87</v>
      </c>
      <c r="Z184" s="209">
        <v>7.2</v>
      </c>
      <c r="AA184" s="65">
        <v>25</v>
      </c>
      <c r="AB184" s="65">
        <v>15</v>
      </c>
      <c r="AC184" s="65">
        <v>8</v>
      </c>
      <c r="AD184" s="65">
        <v>12</v>
      </c>
      <c r="AE184" s="209">
        <v>20</v>
      </c>
      <c r="AF184" s="65">
        <f>IF(U184="Correctivo",10,0)</f>
        <v>0</v>
      </c>
      <c r="AG184" s="65">
        <f>IF(T184="Probabilidad",0,IF(V184="Automatizado",25,IF(V184="Manual",15,0)))</f>
        <v>0</v>
      </c>
      <c r="AH184" s="65">
        <f>($Q$8*((AF184+AG184))/100)</f>
        <v>0</v>
      </c>
      <c r="AI184" s="65">
        <f>Q184-AH184</f>
        <v>20</v>
      </c>
      <c r="AJ184" s="188" t="s">
        <v>269</v>
      </c>
      <c r="AK184" s="188" t="s">
        <v>89</v>
      </c>
      <c r="AL184" s="188" t="s">
        <v>494</v>
      </c>
      <c r="AM184" s="188" t="s">
        <v>91</v>
      </c>
      <c r="AN184" s="206"/>
      <c r="AO184" s="206"/>
      <c r="AP184" s="206"/>
      <c r="AQ184" s="206"/>
    </row>
    <row r="185" spans="1:43" ht="75" customHeight="1" x14ac:dyDescent="0.35">
      <c r="A185" s="259"/>
      <c r="B185" s="188"/>
      <c r="C185" s="191"/>
      <c r="D185" s="194"/>
      <c r="E185" s="197"/>
      <c r="F185" s="229"/>
      <c r="G185" s="229"/>
      <c r="H185" s="200"/>
      <c r="I185" s="203"/>
      <c r="J185" s="203"/>
      <c r="K185" s="188"/>
      <c r="L185" s="188"/>
      <c r="M185" s="188"/>
      <c r="N185" s="188"/>
      <c r="O185" s="206"/>
      <c r="P185" s="188"/>
      <c r="Q185" s="206"/>
      <c r="R185" s="188"/>
      <c r="S185" s="67" t="s">
        <v>495</v>
      </c>
      <c r="T185" s="35" t="s">
        <v>82</v>
      </c>
      <c r="U185" s="36" t="s">
        <v>83</v>
      </c>
      <c r="V185" s="36" t="s">
        <v>84</v>
      </c>
      <c r="W185" s="36" t="s">
        <v>85</v>
      </c>
      <c r="X185" s="36" t="s">
        <v>86</v>
      </c>
      <c r="Y185" s="36" t="s">
        <v>87</v>
      </c>
      <c r="Z185" s="209"/>
      <c r="AA185" s="35">
        <v>25</v>
      </c>
      <c r="AB185" s="35">
        <v>15</v>
      </c>
      <c r="AC185" s="35">
        <v>4.8</v>
      </c>
      <c r="AD185" s="35">
        <v>7.2</v>
      </c>
      <c r="AE185" s="209"/>
      <c r="AF185" s="35">
        <f t="shared" ref="AF185:AF257" si="124">IF(U185="Correctivo",10,0)</f>
        <v>0</v>
      </c>
      <c r="AG185" s="35">
        <f t="shared" ref="AG185:AG257" si="125">IF(T185="Probabilidad",0,IF(V185="Automatizado",25,IF(V185="Manual",15,0)))</f>
        <v>0</v>
      </c>
      <c r="AH185" s="35">
        <f>($AI$8*((AF185+AG185))/100)</f>
        <v>0</v>
      </c>
      <c r="AI185" s="35">
        <f>AI184-AH185</f>
        <v>20</v>
      </c>
      <c r="AJ185" s="188"/>
      <c r="AK185" s="188"/>
      <c r="AL185" s="188"/>
      <c r="AM185" s="188"/>
      <c r="AN185" s="206"/>
      <c r="AO185" s="206"/>
      <c r="AP185" s="206"/>
      <c r="AQ185" s="206"/>
    </row>
    <row r="186" spans="1:43" x14ac:dyDescent="0.35">
      <c r="A186" s="260"/>
      <c r="B186" s="189"/>
      <c r="C186" s="192"/>
      <c r="D186" s="195"/>
      <c r="E186" s="198"/>
      <c r="F186" s="230"/>
      <c r="G186" s="230"/>
      <c r="H186" s="201"/>
      <c r="I186" s="204"/>
      <c r="J186" s="204"/>
      <c r="K186" s="189"/>
      <c r="L186" s="189"/>
      <c r="M186" s="189"/>
      <c r="N186" s="189"/>
      <c r="O186" s="207"/>
      <c r="P186" s="189"/>
      <c r="Q186" s="207"/>
      <c r="R186" s="189"/>
      <c r="S186" s="67"/>
      <c r="T186" s="35" t="str">
        <f t="shared" ref="T186:T235" si="126">IF(OR(U186="Preventivo",U186="Detectivo"),"Probabilidad",IF(U186="Correctivo","Impacto"," "))</f>
        <v xml:space="preserve"> </v>
      </c>
      <c r="U186" s="36"/>
      <c r="V186" s="36"/>
      <c r="W186" s="36"/>
      <c r="X186" s="36"/>
      <c r="Y186" s="36"/>
      <c r="Z186" s="210"/>
      <c r="AA186" s="35">
        <v>0</v>
      </c>
      <c r="AB186" s="35">
        <v>0</v>
      </c>
      <c r="AC186" s="35">
        <v>0</v>
      </c>
      <c r="AD186" s="35">
        <v>7.2</v>
      </c>
      <c r="AE186" s="210"/>
      <c r="AF186" s="35">
        <f t="shared" si="124"/>
        <v>0</v>
      </c>
      <c r="AG186" s="35">
        <f t="shared" si="125"/>
        <v>0</v>
      </c>
      <c r="AH186" s="35">
        <f>($AI$9*((AF186+AG186))/100)</f>
        <v>0</v>
      </c>
      <c r="AI186" s="35">
        <f>AI185-AH186</f>
        <v>20</v>
      </c>
      <c r="AJ186" s="189"/>
      <c r="AK186" s="189"/>
      <c r="AL186" s="189"/>
      <c r="AM186" s="189"/>
      <c r="AN186" s="207"/>
      <c r="AO186" s="207"/>
      <c r="AP186" s="207"/>
      <c r="AQ186" s="207"/>
    </row>
    <row r="187" spans="1:43" ht="87" x14ac:dyDescent="0.35">
      <c r="A187" s="186">
        <v>52</v>
      </c>
      <c r="B187" s="187" t="s">
        <v>399</v>
      </c>
      <c r="C187" s="190" t="s">
        <v>496</v>
      </c>
      <c r="D187" s="193" t="s">
        <v>497</v>
      </c>
      <c r="E187" s="196" t="s">
        <v>70</v>
      </c>
      <c r="F187" s="228" t="s">
        <v>498</v>
      </c>
      <c r="G187" s="187" t="s">
        <v>499</v>
      </c>
      <c r="H187" s="199" t="str">
        <f>CONCATENATE(E187," ",F187," ",G187)</f>
        <v xml:space="preserve">Posibilidad de pérdida económica y reputacional por no responder las necesidades y expectativas de las partes interesadas debido a no determinar las actividades encaminadas al mejoramiento continuo del sistema y a la falta de seguimiento en la actualización del contexto del SGSI.
</v>
      </c>
      <c r="I187" s="202" t="s">
        <v>491</v>
      </c>
      <c r="J187" s="202" t="s">
        <v>500</v>
      </c>
      <c r="K187" s="187" t="s">
        <v>76</v>
      </c>
      <c r="L187" s="187" t="s">
        <v>77</v>
      </c>
      <c r="M187" s="187">
        <v>12</v>
      </c>
      <c r="N187" s="187" t="s">
        <v>146</v>
      </c>
      <c r="O187" s="205">
        <f t="shared" ref="O187" si="127">IF(N187="Muy alta",100,IF(N187="Alta",80,IF(N187="Media",60,IF(N187="Baja",40,IF(N187="Muy baja",20,0)))))</f>
        <v>20</v>
      </c>
      <c r="P187" s="187" t="s">
        <v>88</v>
      </c>
      <c r="Q187" s="205">
        <f t="shared" ref="Q187" si="128">IF(P187="Catastrófico",100,IF(P187="Mayor",80,IF(P187="Moderado",60,IF(P187="Menor",40,IF(P187="Leve",20,0)))))</f>
        <v>60</v>
      </c>
      <c r="R187" s="187" t="s">
        <v>80</v>
      </c>
      <c r="S187" s="55" t="s">
        <v>501</v>
      </c>
      <c r="T187" s="35" t="s">
        <v>82</v>
      </c>
      <c r="U187" s="36" t="s">
        <v>83</v>
      </c>
      <c r="V187" s="36" t="s">
        <v>84</v>
      </c>
      <c r="W187" s="36" t="s">
        <v>85</v>
      </c>
      <c r="X187" s="36" t="s">
        <v>86</v>
      </c>
      <c r="Y187" s="36" t="s">
        <v>87</v>
      </c>
      <c r="Z187" s="208">
        <v>5.0400000000000009</v>
      </c>
      <c r="AA187" s="35">
        <v>25</v>
      </c>
      <c r="AB187" s="35">
        <v>15</v>
      </c>
      <c r="AC187" s="35">
        <v>8</v>
      </c>
      <c r="AD187" s="35">
        <v>12</v>
      </c>
      <c r="AE187" s="208">
        <v>60</v>
      </c>
      <c r="AF187" s="35">
        <f t="shared" si="124"/>
        <v>0</v>
      </c>
      <c r="AG187" s="35">
        <f t="shared" si="125"/>
        <v>0</v>
      </c>
      <c r="AH187" s="35">
        <f>($Q$11*((AF187+AG187))/100)</f>
        <v>0</v>
      </c>
      <c r="AI187" s="35">
        <f>Q187-AH187</f>
        <v>60</v>
      </c>
      <c r="AJ187" s="187" t="s">
        <v>88</v>
      </c>
      <c r="AK187" s="187" t="s">
        <v>89</v>
      </c>
      <c r="AL187" s="187" t="s">
        <v>502</v>
      </c>
      <c r="AM187" s="187" t="s">
        <v>91</v>
      </c>
      <c r="AN187" s="182"/>
      <c r="AO187" s="182"/>
      <c r="AP187" s="182"/>
      <c r="AQ187" s="205"/>
    </row>
    <row r="188" spans="1:43" ht="99.75" customHeight="1" x14ac:dyDescent="0.35">
      <c r="A188" s="186"/>
      <c r="B188" s="188"/>
      <c r="C188" s="191"/>
      <c r="D188" s="194"/>
      <c r="E188" s="197"/>
      <c r="F188" s="229"/>
      <c r="G188" s="188"/>
      <c r="H188" s="200"/>
      <c r="I188" s="203"/>
      <c r="J188" s="203"/>
      <c r="K188" s="188"/>
      <c r="L188" s="188"/>
      <c r="M188" s="188"/>
      <c r="N188" s="188"/>
      <c r="O188" s="206"/>
      <c r="P188" s="188"/>
      <c r="Q188" s="206"/>
      <c r="R188" s="188"/>
      <c r="S188" s="67" t="s">
        <v>503</v>
      </c>
      <c r="T188" s="35" t="s">
        <v>82</v>
      </c>
      <c r="U188" s="36" t="s">
        <v>100</v>
      </c>
      <c r="V188" s="36" t="s">
        <v>84</v>
      </c>
      <c r="W188" s="36" t="s">
        <v>85</v>
      </c>
      <c r="X188" s="36" t="s">
        <v>86</v>
      </c>
      <c r="Y188" s="36" t="s">
        <v>87</v>
      </c>
      <c r="Z188" s="209"/>
      <c r="AA188" s="35">
        <v>15</v>
      </c>
      <c r="AB188" s="35">
        <v>15</v>
      </c>
      <c r="AC188" s="35">
        <v>3.6</v>
      </c>
      <c r="AD188" s="35">
        <v>8.4</v>
      </c>
      <c r="AE188" s="209"/>
      <c r="AF188" s="35">
        <f t="shared" si="124"/>
        <v>0</v>
      </c>
      <c r="AG188" s="35">
        <f t="shared" si="125"/>
        <v>0</v>
      </c>
      <c r="AH188" s="35">
        <f>($AI$8*((AF188+AG188))/100)</f>
        <v>0</v>
      </c>
      <c r="AI188" s="35">
        <f>AI187-AH188</f>
        <v>60</v>
      </c>
      <c r="AJ188" s="188"/>
      <c r="AK188" s="188"/>
      <c r="AL188" s="188"/>
      <c r="AM188" s="188"/>
      <c r="AN188" s="183"/>
      <c r="AO188" s="183"/>
      <c r="AP188" s="183"/>
      <c r="AQ188" s="206"/>
    </row>
    <row r="189" spans="1:43" ht="87" x14ac:dyDescent="0.35">
      <c r="A189" s="186"/>
      <c r="B189" s="189"/>
      <c r="C189" s="192"/>
      <c r="D189" s="195"/>
      <c r="E189" s="198"/>
      <c r="F189" s="230"/>
      <c r="G189" s="189"/>
      <c r="H189" s="201"/>
      <c r="I189" s="204"/>
      <c r="J189" s="204"/>
      <c r="K189" s="189"/>
      <c r="L189" s="189"/>
      <c r="M189" s="189"/>
      <c r="N189" s="189"/>
      <c r="O189" s="207"/>
      <c r="P189" s="189"/>
      <c r="Q189" s="207"/>
      <c r="R189" s="189"/>
      <c r="S189" s="67" t="s">
        <v>504</v>
      </c>
      <c r="T189" s="35" t="s">
        <v>82</v>
      </c>
      <c r="U189" s="36" t="s">
        <v>83</v>
      </c>
      <c r="V189" s="36" t="s">
        <v>84</v>
      </c>
      <c r="W189" s="36" t="s">
        <v>85</v>
      </c>
      <c r="X189" s="36" t="s">
        <v>86</v>
      </c>
      <c r="Y189" s="36" t="s">
        <v>127</v>
      </c>
      <c r="Z189" s="210"/>
      <c r="AA189" s="35">
        <v>25</v>
      </c>
      <c r="AB189" s="35">
        <v>15</v>
      </c>
      <c r="AC189" s="35">
        <v>3.36</v>
      </c>
      <c r="AD189" s="35">
        <v>5.0400000000000009</v>
      </c>
      <c r="AE189" s="210"/>
      <c r="AF189" s="35">
        <f t="shared" si="124"/>
        <v>0</v>
      </c>
      <c r="AG189" s="35">
        <f t="shared" si="125"/>
        <v>0</v>
      </c>
      <c r="AH189" s="35">
        <f>($AI$12*((AF189+AG189))/100)</f>
        <v>0</v>
      </c>
      <c r="AI189" s="35">
        <f>AI188-AH189</f>
        <v>60</v>
      </c>
      <c r="AJ189" s="189"/>
      <c r="AK189" s="189"/>
      <c r="AL189" s="189"/>
      <c r="AM189" s="189"/>
      <c r="AN189" s="184"/>
      <c r="AO189" s="184"/>
      <c r="AP189" s="184"/>
      <c r="AQ189" s="207"/>
    </row>
    <row r="190" spans="1:43" ht="150" customHeight="1" x14ac:dyDescent="0.35">
      <c r="A190" s="186">
        <v>53</v>
      </c>
      <c r="B190" s="187" t="s">
        <v>399</v>
      </c>
      <c r="C190" s="190" t="s">
        <v>496</v>
      </c>
      <c r="D190" s="193" t="s">
        <v>505</v>
      </c>
      <c r="E190" s="196" t="s">
        <v>129</v>
      </c>
      <c r="F190" s="228" t="s">
        <v>506</v>
      </c>
      <c r="G190" s="228" t="s">
        <v>507</v>
      </c>
      <c r="H190" s="199" t="str">
        <f t="shared" ref="H190" si="129">CONCATENATE(E190," ",F190," ",G190)</f>
        <v xml:space="preserve">Posibilidad de pérdida reputacional por la indisponibilidad, divulgación o alteración no autorizada de información  debido a la falta de seguimiento y actualización del modelo de madurez que debe mantener la entidad.
</v>
      </c>
      <c r="I190" s="202" t="s">
        <v>491</v>
      </c>
      <c r="J190" s="202" t="s">
        <v>500</v>
      </c>
      <c r="K190" s="187" t="s">
        <v>76</v>
      </c>
      <c r="L190" s="187" t="s">
        <v>77</v>
      </c>
      <c r="M190" s="187">
        <v>1</v>
      </c>
      <c r="N190" s="187" t="s">
        <v>146</v>
      </c>
      <c r="O190" s="205">
        <f t="shared" ref="O190" si="130">IF(N190="Muy alta",100,IF(N190="Alta",80,IF(N190="Media",60,IF(N190="Baja",40,IF(N190="Muy baja",20,0)))))</f>
        <v>20</v>
      </c>
      <c r="P190" s="187" t="s">
        <v>79</v>
      </c>
      <c r="Q190" s="205">
        <f t="shared" ref="Q190" si="131">IF(P190="Catastrófico",100,IF(P190="Mayor",80,IF(P190="Moderado",60,IF(P190="Menor",40,IF(P190="Leve",20,0)))))</f>
        <v>80</v>
      </c>
      <c r="R190" s="187" t="s">
        <v>80</v>
      </c>
      <c r="S190" s="55" t="s">
        <v>508</v>
      </c>
      <c r="T190" s="35" t="s">
        <v>82</v>
      </c>
      <c r="U190" s="36" t="s">
        <v>100</v>
      </c>
      <c r="V190" s="36" t="s">
        <v>84</v>
      </c>
      <c r="W190" s="36" t="s">
        <v>85</v>
      </c>
      <c r="X190" s="36" t="s">
        <v>86</v>
      </c>
      <c r="Y190" s="36" t="s">
        <v>87</v>
      </c>
      <c r="Z190" s="208">
        <v>8.4</v>
      </c>
      <c r="AA190" s="35">
        <v>15</v>
      </c>
      <c r="AB190" s="35">
        <v>15</v>
      </c>
      <c r="AC190" s="35">
        <v>6</v>
      </c>
      <c r="AD190" s="35">
        <v>14</v>
      </c>
      <c r="AE190" s="208">
        <v>80</v>
      </c>
      <c r="AF190" s="35">
        <f t="shared" si="124"/>
        <v>0</v>
      </c>
      <c r="AG190" s="35">
        <f t="shared" si="125"/>
        <v>0</v>
      </c>
      <c r="AH190" s="35">
        <f>($Q$14*((AF190+AG190))/100)</f>
        <v>0</v>
      </c>
      <c r="AI190" s="35">
        <f>Q190-AH190</f>
        <v>80</v>
      </c>
      <c r="AJ190" s="187" t="s">
        <v>80</v>
      </c>
      <c r="AK190" s="187" t="s">
        <v>102</v>
      </c>
      <c r="AL190" s="187" t="s">
        <v>509</v>
      </c>
      <c r="AM190" s="36" t="s">
        <v>510</v>
      </c>
      <c r="AN190" s="52">
        <v>44593</v>
      </c>
      <c r="AO190" s="52">
        <v>44713</v>
      </c>
      <c r="AP190" s="52">
        <v>44652</v>
      </c>
      <c r="AQ190" s="35" t="s">
        <v>511</v>
      </c>
    </row>
    <row r="191" spans="1:43" ht="99" customHeight="1" x14ac:dyDescent="0.35">
      <c r="A191" s="186"/>
      <c r="B191" s="188"/>
      <c r="C191" s="191"/>
      <c r="D191" s="194"/>
      <c r="E191" s="197"/>
      <c r="F191" s="229"/>
      <c r="G191" s="229"/>
      <c r="H191" s="200"/>
      <c r="I191" s="203"/>
      <c r="J191" s="203"/>
      <c r="K191" s="188"/>
      <c r="L191" s="188"/>
      <c r="M191" s="188"/>
      <c r="N191" s="188"/>
      <c r="O191" s="206"/>
      <c r="P191" s="188"/>
      <c r="Q191" s="206"/>
      <c r="R191" s="188"/>
      <c r="S191" s="67" t="s">
        <v>512</v>
      </c>
      <c r="T191" s="35" t="s">
        <v>82</v>
      </c>
      <c r="U191" s="36" t="s">
        <v>83</v>
      </c>
      <c r="V191" s="36" t="s">
        <v>84</v>
      </c>
      <c r="W191" s="36" t="s">
        <v>85</v>
      </c>
      <c r="X191" s="36" t="s">
        <v>86</v>
      </c>
      <c r="Y191" s="36" t="s">
        <v>87</v>
      </c>
      <c r="Z191" s="209"/>
      <c r="AA191" s="35">
        <v>25</v>
      </c>
      <c r="AB191" s="35">
        <v>15</v>
      </c>
      <c r="AC191" s="35">
        <v>5.6</v>
      </c>
      <c r="AD191" s="35">
        <v>8.4</v>
      </c>
      <c r="AE191" s="209"/>
      <c r="AF191" s="35">
        <f t="shared" si="124"/>
        <v>0</v>
      </c>
      <c r="AG191" s="35">
        <f t="shared" si="125"/>
        <v>0</v>
      </c>
      <c r="AH191" s="35">
        <f>($AI$14*((AF191+AG191))/100)</f>
        <v>0</v>
      </c>
      <c r="AI191" s="35">
        <f>AI190-AH191</f>
        <v>80</v>
      </c>
      <c r="AJ191" s="188"/>
      <c r="AK191" s="188"/>
      <c r="AL191" s="188"/>
      <c r="AM191" s="36" t="s">
        <v>513</v>
      </c>
      <c r="AN191" s="52">
        <v>44562</v>
      </c>
      <c r="AO191" s="52">
        <v>44896</v>
      </c>
      <c r="AP191" s="52">
        <v>44652</v>
      </c>
      <c r="AQ191" s="35" t="s">
        <v>511</v>
      </c>
    </row>
    <row r="192" spans="1:43" x14ac:dyDescent="0.35">
      <c r="B192" s="189"/>
      <c r="C192" s="192"/>
      <c r="D192" s="195"/>
      <c r="E192" s="198"/>
      <c r="F192" s="230"/>
      <c r="G192" s="230"/>
      <c r="H192" s="201"/>
      <c r="I192" s="204"/>
      <c r="J192" s="204"/>
      <c r="K192" s="189"/>
      <c r="L192" s="189"/>
      <c r="M192" s="189"/>
      <c r="N192" s="189"/>
      <c r="O192" s="207"/>
      <c r="P192" s="189"/>
      <c r="Q192" s="207"/>
      <c r="R192" s="189"/>
      <c r="S192" s="67"/>
      <c r="T192" s="35" t="str">
        <f t="shared" ref="T192" si="132">IF(OR(U192="Preventivo",U192="Detectivo"),"Probabilidad",IF(U192="Correctivo","Impacto"," "))</f>
        <v xml:space="preserve"> </v>
      </c>
      <c r="U192" s="36"/>
      <c r="V192" s="36"/>
      <c r="W192" s="36"/>
      <c r="X192" s="36"/>
      <c r="Y192" s="36"/>
      <c r="Z192" s="210"/>
      <c r="AA192" s="35">
        <v>0</v>
      </c>
      <c r="AB192" s="35">
        <v>0</v>
      </c>
      <c r="AC192" s="35">
        <v>0</v>
      </c>
      <c r="AD192" s="35">
        <v>8.4</v>
      </c>
      <c r="AE192" s="210"/>
      <c r="AF192" s="35">
        <f t="shared" si="124"/>
        <v>0</v>
      </c>
      <c r="AG192" s="35">
        <f t="shared" si="125"/>
        <v>0</v>
      </c>
      <c r="AH192" s="35">
        <f>($AI$15*((AF192+AG192))/100)</f>
        <v>0</v>
      </c>
      <c r="AI192" s="35">
        <f>AI191-AH192</f>
        <v>80</v>
      </c>
      <c r="AJ192" s="189"/>
      <c r="AK192" s="189"/>
      <c r="AL192" s="189"/>
      <c r="AM192" s="34"/>
      <c r="AN192" s="68"/>
      <c r="AO192" s="68"/>
      <c r="AP192" s="68"/>
      <c r="AQ192" s="68"/>
    </row>
    <row r="193" spans="1:43" ht="101.5" x14ac:dyDescent="0.35">
      <c r="A193" s="186">
        <v>54</v>
      </c>
      <c r="B193" s="187" t="s">
        <v>399</v>
      </c>
      <c r="C193" s="190" t="s">
        <v>514</v>
      </c>
      <c r="D193" s="193" t="s">
        <v>515</v>
      </c>
      <c r="E193" s="196" t="s">
        <v>70</v>
      </c>
      <c r="F193" s="228" t="s">
        <v>506</v>
      </c>
      <c r="G193" s="446" t="s">
        <v>516</v>
      </c>
      <c r="H193" s="199" t="str">
        <f t="shared" ref="H193" si="133">CONCATENATE(E193," ",F193," ",G193)</f>
        <v>Posibilidad de pérdida económica y reputacional por la indisponibilidad, divulgación o alteración no autorizada de información debido a la desactualización del instrumento de Inventario de activos de información, mala clasificados de los activos de información de la entidad y a la calificación errada en la criticidad de los activos en cuanto a los pilares de seguridad</v>
      </c>
      <c r="I193" s="202" t="s">
        <v>491</v>
      </c>
      <c r="J193" s="202" t="s">
        <v>517</v>
      </c>
      <c r="K193" s="187" t="s">
        <v>76</v>
      </c>
      <c r="L193" s="187" t="s">
        <v>77</v>
      </c>
      <c r="M193" s="187">
        <v>1</v>
      </c>
      <c r="N193" s="187" t="s">
        <v>146</v>
      </c>
      <c r="O193" s="205">
        <f t="shared" ref="O193" si="134">IF(N193="Muy alta",100,IF(N193="Alta",80,IF(N193="Media",60,IF(N193="Baja",40,IF(N193="Muy baja",20,0)))))</f>
        <v>20</v>
      </c>
      <c r="P193" s="187" t="s">
        <v>79</v>
      </c>
      <c r="Q193" s="205">
        <f t="shared" ref="Q193" si="135">IF(P193="Catastrófico",100,IF(P193="Mayor",80,IF(P193="Moderado",60,IF(P193="Menor",40,IF(P193="Leve",20,0)))))</f>
        <v>80</v>
      </c>
      <c r="R193" s="187" t="s">
        <v>80</v>
      </c>
      <c r="S193" s="34" t="s">
        <v>518</v>
      </c>
      <c r="T193" s="35" t="s">
        <v>82</v>
      </c>
      <c r="U193" s="36" t="s">
        <v>100</v>
      </c>
      <c r="V193" s="36" t="s">
        <v>84</v>
      </c>
      <c r="W193" s="36" t="s">
        <v>85</v>
      </c>
      <c r="X193" s="36" t="s">
        <v>86</v>
      </c>
      <c r="Y193" s="36" t="s">
        <v>87</v>
      </c>
      <c r="Z193" s="208">
        <v>6.8600000000000012</v>
      </c>
      <c r="AA193" s="35">
        <v>15</v>
      </c>
      <c r="AB193" s="35">
        <v>15</v>
      </c>
      <c r="AC193" s="35">
        <v>6</v>
      </c>
      <c r="AD193" s="35">
        <v>14</v>
      </c>
      <c r="AE193" s="208">
        <v>80</v>
      </c>
      <c r="AF193" s="35">
        <f t="shared" si="124"/>
        <v>0</v>
      </c>
      <c r="AG193" s="35">
        <f t="shared" si="125"/>
        <v>0</v>
      </c>
      <c r="AH193" s="35">
        <f>($Q$17*((AF193+AG193))/100)</f>
        <v>0</v>
      </c>
      <c r="AI193" s="35">
        <f>Q193-AH193</f>
        <v>80</v>
      </c>
      <c r="AJ193" s="187" t="s">
        <v>80</v>
      </c>
      <c r="AK193" s="187" t="s">
        <v>89</v>
      </c>
      <c r="AL193" s="187" t="s">
        <v>519</v>
      </c>
      <c r="AM193" s="187" t="s">
        <v>91</v>
      </c>
      <c r="AN193" s="211"/>
      <c r="AO193" s="211"/>
      <c r="AP193" s="211"/>
      <c r="AQ193" s="211"/>
    </row>
    <row r="194" spans="1:43" ht="109.5" customHeight="1" x14ac:dyDescent="0.35">
      <c r="A194" s="186"/>
      <c r="B194" s="188"/>
      <c r="C194" s="191"/>
      <c r="D194" s="194"/>
      <c r="E194" s="197"/>
      <c r="F194" s="229"/>
      <c r="G194" s="447"/>
      <c r="H194" s="200"/>
      <c r="I194" s="203"/>
      <c r="J194" s="203"/>
      <c r="K194" s="188"/>
      <c r="L194" s="188"/>
      <c r="M194" s="188"/>
      <c r="N194" s="188"/>
      <c r="O194" s="206"/>
      <c r="P194" s="188"/>
      <c r="Q194" s="206"/>
      <c r="R194" s="188"/>
      <c r="S194" s="34" t="s">
        <v>520</v>
      </c>
      <c r="T194" s="35" t="s">
        <v>82</v>
      </c>
      <c r="U194" s="36" t="s">
        <v>100</v>
      </c>
      <c r="V194" s="36" t="s">
        <v>84</v>
      </c>
      <c r="W194" s="36" t="s">
        <v>85</v>
      </c>
      <c r="X194" s="36" t="s">
        <v>86</v>
      </c>
      <c r="Y194" s="36" t="s">
        <v>87</v>
      </c>
      <c r="Z194" s="209"/>
      <c r="AA194" s="35">
        <v>15</v>
      </c>
      <c r="AB194" s="35">
        <v>15</v>
      </c>
      <c r="AC194" s="35">
        <v>4.2</v>
      </c>
      <c r="AD194" s="35">
        <v>9.8000000000000007</v>
      </c>
      <c r="AE194" s="209"/>
      <c r="AF194" s="35">
        <f t="shared" si="124"/>
        <v>0</v>
      </c>
      <c r="AG194" s="35">
        <f t="shared" si="125"/>
        <v>0</v>
      </c>
      <c r="AH194" s="35">
        <f>($AI$17*((AF194+AG194))/100)</f>
        <v>0</v>
      </c>
      <c r="AI194" s="35">
        <f>AI193-AH194</f>
        <v>80</v>
      </c>
      <c r="AJ194" s="188"/>
      <c r="AK194" s="188"/>
      <c r="AL194" s="188"/>
      <c r="AM194" s="188"/>
      <c r="AN194" s="212"/>
      <c r="AO194" s="212"/>
      <c r="AP194" s="212"/>
      <c r="AQ194" s="212"/>
    </row>
    <row r="195" spans="1:43" ht="145" x14ac:dyDescent="0.35">
      <c r="A195" s="186"/>
      <c r="B195" s="189"/>
      <c r="C195" s="192"/>
      <c r="D195" s="195"/>
      <c r="E195" s="198"/>
      <c r="F195" s="230"/>
      <c r="G195" s="448"/>
      <c r="H195" s="201"/>
      <c r="I195" s="204"/>
      <c r="J195" s="204"/>
      <c r="K195" s="189"/>
      <c r="L195" s="189"/>
      <c r="M195" s="189"/>
      <c r="N195" s="189"/>
      <c r="O195" s="207"/>
      <c r="P195" s="189"/>
      <c r="Q195" s="207"/>
      <c r="R195" s="189"/>
      <c r="S195" s="34" t="s">
        <v>521</v>
      </c>
      <c r="T195" s="35" t="s">
        <v>82</v>
      </c>
      <c r="U195" s="36" t="s">
        <v>100</v>
      </c>
      <c r="V195" s="36" t="s">
        <v>84</v>
      </c>
      <c r="W195" s="36" t="s">
        <v>85</v>
      </c>
      <c r="X195" s="36" t="s">
        <v>86</v>
      </c>
      <c r="Y195" s="36" t="s">
        <v>87</v>
      </c>
      <c r="Z195" s="210"/>
      <c r="AA195" s="35">
        <v>15</v>
      </c>
      <c r="AB195" s="35">
        <v>15</v>
      </c>
      <c r="AC195" s="35">
        <v>2.94</v>
      </c>
      <c r="AD195" s="35">
        <v>6.8600000000000012</v>
      </c>
      <c r="AE195" s="210"/>
      <c r="AF195" s="35">
        <f t="shared" si="124"/>
        <v>0</v>
      </c>
      <c r="AG195" s="35">
        <f t="shared" si="125"/>
        <v>0</v>
      </c>
      <c r="AH195" s="35">
        <f>($AI$18*((AF195+AG195))/100)</f>
        <v>0</v>
      </c>
      <c r="AI195" s="35">
        <f>AI194-AH195</f>
        <v>80</v>
      </c>
      <c r="AJ195" s="189"/>
      <c r="AK195" s="189"/>
      <c r="AL195" s="189"/>
      <c r="AM195" s="189"/>
      <c r="AN195" s="213"/>
      <c r="AO195" s="213"/>
      <c r="AP195" s="213"/>
      <c r="AQ195" s="213"/>
    </row>
    <row r="196" spans="1:43" ht="125.25" customHeight="1" x14ac:dyDescent="0.35">
      <c r="A196" s="186">
        <v>55</v>
      </c>
      <c r="B196" s="187" t="s">
        <v>399</v>
      </c>
      <c r="C196" s="190" t="s">
        <v>496</v>
      </c>
      <c r="D196" s="193" t="s">
        <v>522</v>
      </c>
      <c r="E196" s="196" t="s">
        <v>70</v>
      </c>
      <c r="F196" s="228" t="s">
        <v>523</v>
      </c>
      <c r="G196" s="202" t="s">
        <v>524</v>
      </c>
      <c r="H196" s="199" t="str">
        <f t="shared" ref="H196" si="136">CONCATENATE(E196," ",F196," ",G196)</f>
        <v>Posibilidad de pérdida económica y reputacional por la materialización de riesgos no identificados en el SGSI ,debido a la no revisión periódica de la matriz de riesgos, controles y seguimiento a los planes definidos.</v>
      </c>
      <c r="I196" s="202" t="s">
        <v>491</v>
      </c>
      <c r="J196" s="202" t="s">
        <v>525</v>
      </c>
      <c r="K196" s="187" t="s">
        <v>76</v>
      </c>
      <c r="L196" s="187" t="s">
        <v>77</v>
      </c>
      <c r="M196" s="187">
        <v>12</v>
      </c>
      <c r="N196" s="187" t="s">
        <v>146</v>
      </c>
      <c r="O196" s="205">
        <f t="shared" ref="O196" si="137">IF(N196="Muy alta",100,IF(N196="Alta",80,IF(N196="Media",60,IF(N196="Baja",40,IF(N196="Muy baja",20,0)))))</f>
        <v>20</v>
      </c>
      <c r="P196" s="187" t="s">
        <v>88</v>
      </c>
      <c r="Q196" s="205">
        <f t="shared" ref="Q196" si="138">IF(P196="Catastrófico",100,IF(P196="Mayor",80,IF(P196="Moderado",60,IF(P196="Menor",40,IF(P196="Leve",20,0)))))</f>
        <v>60</v>
      </c>
      <c r="R196" s="187" t="s">
        <v>88</v>
      </c>
      <c r="S196" s="55" t="s">
        <v>526</v>
      </c>
      <c r="T196" s="35" t="s">
        <v>82</v>
      </c>
      <c r="U196" s="36" t="s">
        <v>83</v>
      </c>
      <c r="V196" s="36" t="s">
        <v>84</v>
      </c>
      <c r="W196" s="36" t="s">
        <v>85</v>
      </c>
      <c r="X196" s="36" t="s">
        <v>86</v>
      </c>
      <c r="Y196" s="36" t="s">
        <v>87</v>
      </c>
      <c r="Z196" s="208">
        <v>5.04</v>
      </c>
      <c r="AA196" s="35">
        <v>25</v>
      </c>
      <c r="AB196" s="35">
        <v>15</v>
      </c>
      <c r="AC196" s="35">
        <v>8</v>
      </c>
      <c r="AD196" s="35">
        <v>12</v>
      </c>
      <c r="AE196" s="208">
        <v>60</v>
      </c>
      <c r="AF196" s="35">
        <f t="shared" si="124"/>
        <v>0</v>
      </c>
      <c r="AG196" s="35">
        <f t="shared" si="125"/>
        <v>0</v>
      </c>
      <c r="AH196" s="35">
        <f>($Q$20*((AF196+AG196))/100)</f>
        <v>0</v>
      </c>
      <c r="AI196" s="35">
        <f t="shared" ref="AI196" si="139">Q196-AH196</f>
        <v>60</v>
      </c>
      <c r="AJ196" s="187" t="s">
        <v>88</v>
      </c>
      <c r="AK196" s="187" t="s">
        <v>89</v>
      </c>
      <c r="AL196" s="187" t="s">
        <v>527</v>
      </c>
      <c r="AM196" s="187" t="s">
        <v>91</v>
      </c>
      <c r="AN196" s="211"/>
      <c r="AO196" s="211"/>
      <c r="AP196" s="211"/>
      <c r="AQ196" s="211"/>
    </row>
    <row r="197" spans="1:43" ht="87" x14ac:dyDescent="0.35">
      <c r="A197" s="186"/>
      <c r="B197" s="188"/>
      <c r="C197" s="191"/>
      <c r="D197" s="194"/>
      <c r="E197" s="197"/>
      <c r="F197" s="229"/>
      <c r="G197" s="203"/>
      <c r="H197" s="200"/>
      <c r="I197" s="203"/>
      <c r="J197" s="203"/>
      <c r="K197" s="188"/>
      <c r="L197" s="188"/>
      <c r="M197" s="188"/>
      <c r="N197" s="188"/>
      <c r="O197" s="206"/>
      <c r="P197" s="188"/>
      <c r="Q197" s="206"/>
      <c r="R197" s="188"/>
      <c r="S197" s="34" t="s">
        <v>528</v>
      </c>
      <c r="T197" s="35" t="s">
        <v>82</v>
      </c>
      <c r="U197" s="36" t="s">
        <v>83</v>
      </c>
      <c r="V197" s="36" t="s">
        <v>84</v>
      </c>
      <c r="W197" s="36" t="s">
        <v>85</v>
      </c>
      <c r="X197" s="36" t="s">
        <v>86</v>
      </c>
      <c r="Y197" s="36" t="s">
        <v>87</v>
      </c>
      <c r="Z197" s="209"/>
      <c r="AA197" s="35">
        <v>25</v>
      </c>
      <c r="AB197" s="35">
        <v>15</v>
      </c>
      <c r="AC197" s="35">
        <v>4.8</v>
      </c>
      <c r="AD197" s="35">
        <v>7.2</v>
      </c>
      <c r="AE197" s="209"/>
      <c r="AF197" s="35">
        <f t="shared" si="124"/>
        <v>0</v>
      </c>
      <c r="AG197" s="35">
        <f t="shared" si="125"/>
        <v>0</v>
      </c>
      <c r="AH197" s="35">
        <f>($AI$20*((AF197+AG197))/100)</f>
        <v>0</v>
      </c>
      <c r="AI197" s="35">
        <f t="shared" ref="AI197:AI198" si="140">AI196-AH197</f>
        <v>60</v>
      </c>
      <c r="AJ197" s="188"/>
      <c r="AK197" s="188"/>
      <c r="AL197" s="188"/>
      <c r="AM197" s="188"/>
      <c r="AN197" s="212"/>
      <c r="AO197" s="212"/>
      <c r="AP197" s="212"/>
      <c r="AQ197" s="212"/>
    </row>
    <row r="198" spans="1:43" ht="66.75" customHeight="1" x14ac:dyDescent="0.35">
      <c r="A198" s="186"/>
      <c r="B198" s="189"/>
      <c r="C198" s="192"/>
      <c r="D198" s="195"/>
      <c r="E198" s="198"/>
      <c r="F198" s="230"/>
      <c r="G198" s="204"/>
      <c r="H198" s="201"/>
      <c r="I198" s="204"/>
      <c r="J198" s="204"/>
      <c r="K198" s="189"/>
      <c r="L198" s="189"/>
      <c r="M198" s="189"/>
      <c r="N198" s="189"/>
      <c r="O198" s="207"/>
      <c r="P198" s="189"/>
      <c r="Q198" s="207"/>
      <c r="R198" s="189"/>
      <c r="S198" s="37" t="s">
        <v>529</v>
      </c>
      <c r="T198" s="35" t="s">
        <v>82</v>
      </c>
      <c r="U198" s="36" t="s">
        <v>100</v>
      </c>
      <c r="V198" s="36" t="s">
        <v>84</v>
      </c>
      <c r="W198" s="36" t="s">
        <v>85</v>
      </c>
      <c r="X198" s="36" t="s">
        <v>86</v>
      </c>
      <c r="Y198" s="36" t="s">
        <v>87</v>
      </c>
      <c r="Z198" s="210"/>
      <c r="AA198" s="35">
        <v>15</v>
      </c>
      <c r="AB198" s="35">
        <v>15</v>
      </c>
      <c r="AC198" s="35">
        <v>2.16</v>
      </c>
      <c r="AD198" s="35">
        <v>5.04</v>
      </c>
      <c r="AE198" s="210"/>
      <c r="AF198" s="35">
        <f t="shared" si="124"/>
        <v>0</v>
      </c>
      <c r="AG198" s="35">
        <f t="shared" si="125"/>
        <v>0</v>
      </c>
      <c r="AH198" s="35">
        <f>($AI$21*((AF198+AG198))/100)</f>
        <v>0</v>
      </c>
      <c r="AI198" s="35">
        <f t="shared" si="140"/>
        <v>60</v>
      </c>
      <c r="AJ198" s="189"/>
      <c r="AK198" s="189"/>
      <c r="AL198" s="189"/>
      <c r="AM198" s="189"/>
      <c r="AN198" s="213"/>
      <c r="AO198" s="213"/>
      <c r="AP198" s="213"/>
      <c r="AQ198" s="213"/>
    </row>
    <row r="199" spans="1:43" ht="113.25" customHeight="1" x14ac:dyDescent="0.35">
      <c r="A199" s="186">
        <v>56</v>
      </c>
      <c r="B199" s="187" t="s">
        <v>399</v>
      </c>
      <c r="C199" s="190" t="s">
        <v>496</v>
      </c>
      <c r="D199" s="193" t="s">
        <v>530</v>
      </c>
      <c r="E199" s="196" t="s">
        <v>129</v>
      </c>
      <c r="F199" s="193" t="s">
        <v>531</v>
      </c>
      <c r="G199" s="193" t="s">
        <v>532</v>
      </c>
      <c r="H199" s="199" t="str">
        <f t="shared" ref="H199" si="141">CONCATENATE(E199," ",F199," ",G199)</f>
        <v>Posibilidad de pérdida reputacional por producir una declaración de aplicabilidad del SGSI que no contenga los controles necesarios para el aseguramiento de la información , debido a la no revisión y actualización de la declaración de aplicabilidad</v>
      </c>
      <c r="I199" s="202" t="s">
        <v>491</v>
      </c>
      <c r="J199" s="202" t="s">
        <v>517</v>
      </c>
      <c r="K199" s="187" t="s">
        <v>76</v>
      </c>
      <c r="L199" s="187" t="s">
        <v>77</v>
      </c>
      <c r="M199" s="187">
        <v>3</v>
      </c>
      <c r="N199" s="187" t="s">
        <v>146</v>
      </c>
      <c r="O199" s="205">
        <f t="shared" ref="O199" si="142">IF(N199="Muy alta",100,IF(N199="Alta",80,IF(N199="Media",60,IF(N199="Baja",40,IF(N199="Muy baja",20,0)))))</f>
        <v>20</v>
      </c>
      <c r="P199" s="187" t="s">
        <v>125</v>
      </c>
      <c r="Q199" s="205">
        <f t="shared" ref="Q199" si="143">IF(P199="Catastrófico",100,IF(P199="Mayor",80,IF(P199="Moderado",60,IF(P199="Menor",40,IF(P199="Leve",20,0)))))</f>
        <v>40</v>
      </c>
      <c r="R199" s="187" t="s">
        <v>269</v>
      </c>
      <c r="S199" s="34" t="s">
        <v>533</v>
      </c>
      <c r="T199" s="35" t="s">
        <v>82</v>
      </c>
      <c r="U199" s="36" t="s">
        <v>83</v>
      </c>
      <c r="V199" s="36" t="s">
        <v>84</v>
      </c>
      <c r="W199" s="36" t="s">
        <v>85</v>
      </c>
      <c r="X199" s="36" t="s">
        <v>86</v>
      </c>
      <c r="Y199" s="36" t="s">
        <v>87</v>
      </c>
      <c r="Z199" s="208">
        <v>7.2</v>
      </c>
      <c r="AA199" s="35">
        <v>25</v>
      </c>
      <c r="AB199" s="35">
        <v>15</v>
      </c>
      <c r="AC199" s="35">
        <v>8</v>
      </c>
      <c r="AD199" s="35">
        <v>12</v>
      </c>
      <c r="AE199" s="208">
        <v>40</v>
      </c>
      <c r="AF199" s="35">
        <f t="shared" si="124"/>
        <v>0</v>
      </c>
      <c r="AG199" s="35">
        <f t="shared" si="125"/>
        <v>0</v>
      </c>
      <c r="AH199" s="35">
        <f>($Q$23*((AF199+AG199))/100)</f>
        <v>0</v>
      </c>
      <c r="AI199" s="35">
        <f t="shared" ref="AI199" si="144">Q199-AH199</f>
        <v>40</v>
      </c>
      <c r="AJ199" s="187" t="s">
        <v>269</v>
      </c>
      <c r="AK199" s="187" t="s">
        <v>89</v>
      </c>
      <c r="AL199" s="187" t="s">
        <v>494</v>
      </c>
      <c r="AM199" s="187" t="s">
        <v>91</v>
      </c>
      <c r="AN199" s="211"/>
      <c r="AO199" s="211"/>
      <c r="AP199" s="211"/>
      <c r="AQ199" s="211"/>
    </row>
    <row r="200" spans="1:43" ht="94.5" customHeight="1" x14ac:dyDescent="0.35">
      <c r="A200" s="186"/>
      <c r="B200" s="188"/>
      <c r="C200" s="191"/>
      <c r="D200" s="194"/>
      <c r="E200" s="197"/>
      <c r="F200" s="194"/>
      <c r="G200" s="194"/>
      <c r="H200" s="200"/>
      <c r="I200" s="203"/>
      <c r="J200" s="203"/>
      <c r="K200" s="188"/>
      <c r="L200" s="188"/>
      <c r="M200" s="188"/>
      <c r="N200" s="188"/>
      <c r="O200" s="206"/>
      <c r="P200" s="188"/>
      <c r="Q200" s="206"/>
      <c r="R200" s="188"/>
      <c r="S200" s="34" t="s">
        <v>534</v>
      </c>
      <c r="T200" s="35" t="s">
        <v>82</v>
      </c>
      <c r="U200" s="36" t="s">
        <v>83</v>
      </c>
      <c r="V200" s="36" t="s">
        <v>84</v>
      </c>
      <c r="W200" s="36" t="s">
        <v>85</v>
      </c>
      <c r="X200" s="36" t="s">
        <v>86</v>
      </c>
      <c r="Y200" s="36" t="s">
        <v>87</v>
      </c>
      <c r="Z200" s="209"/>
      <c r="AA200" s="35">
        <v>25</v>
      </c>
      <c r="AB200" s="35">
        <v>15</v>
      </c>
      <c r="AC200" s="35">
        <v>4.8</v>
      </c>
      <c r="AD200" s="35">
        <v>7.2</v>
      </c>
      <c r="AE200" s="209"/>
      <c r="AF200" s="35">
        <f t="shared" si="124"/>
        <v>0</v>
      </c>
      <c r="AG200" s="35">
        <f t="shared" si="125"/>
        <v>0</v>
      </c>
      <c r="AH200" s="35">
        <f>($AI$23*((AF200+AG200))/100)</f>
        <v>0</v>
      </c>
      <c r="AI200" s="35">
        <f t="shared" ref="AI200:AI201" si="145">AI199-AH200</f>
        <v>40</v>
      </c>
      <c r="AJ200" s="188"/>
      <c r="AK200" s="188"/>
      <c r="AL200" s="188"/>
      <c r="AM200" s="188"/>
      <c r="AN200" s="212"/>
      <c r="AO200" s="212"/>
      <c r="AP200" s="212"/>
      <c r="AQ200" s="212"/>
    </row>
    <row r="201" spans="1:43" ht="15" customHeight="1" x14ac:dyDescent="0.35">
      <c r="A201" s="233">
        <v>57</v>
      </c>
      <c r="B201" s="189"/>
      <c r="C201" s="192"/>
      <c r="D201" s="195"/>
      <c r="E201" s="198"/>
      <c r="F201" s="195"/>
      <c r="G201" s="195"/>
      <c r="H201" s="201"/>
      <c r="I201" s="204"/>
      <c r="J201" s="204"/>
      <c r="K201" s="189"/>
      <c r="L201" s="189"/>
      <c r="M201" s="189"/>
      <c r="N201" s="189"/>
      <c r="O201" s="207"/>
      <c r="P201" s="189"/>
      <c r="Q201" s="207"/>
      <c r="R201" s="189"/>
      <c r="S201" s="34"/>
      <c r="T201" s="35" t="str">
        <f t="shared" si="126"/>
        <v xml:space="preserve"> </v>
      </c>
      <c r="U201" s="36"/>
      <c r="V201" s="36"/>
      <c r="W201" s="36"/>
      <c r="X201" s="36"/>
      <c r="Y201" s="36"/>
      <c r="Z201" s="210"/>
      <c r="AA201" s="35">
        <v>0</v>
      </c>
      <c r="AB201" s="35">
        <v>0</v>
      </c>
      <c r="AC201" s="35">
        <v>0</v>
      </c>
      <c r="AD201" s="35">
        <v>7.2</v>
      </c>
      <c r="AE201" s="210"/>
      <c r="AF201" s="35">
        <f t="shared" si="124"/>
        <v>0</v>
      </c>
      <c r="AG201" s="35">
        <f t="shared" si="125"/>
        <v>0</v>
      </c>
      <c r="AH201" s="35">
        <f>($AI$24*((AF201+AG201))/100)</f>
        <v>0</v>
      </c>
      <c r="AI201" s="35">
        <f t="shared" si="145"/>
        <v>40</v>
      </c>
      <c r="AJ201" s="189"/>
      <c r="AK201" s="189"/>
      <c r="AL201" s="189"/>
      <c r="AM201" s="189"/>
      <c r="AN201" s="213"/>
      <c r="AO201" s="213"/>
      <c r="AP201" s="213"/>
      <c r="AQ201" s="213"/>
    </row>
    <row r="202" spans="1:43" ht="147" customHeight="1" x14ac:dyDescent="0.35">
      <c r="A202" s="234"/>
      <c r="B202" s="187" t="s">
        <v>399</v>
      </c>
      <c r="C202" s="190" t="s">
        <v>535</v>
      </c>
      <c r="D202" s="193" t="s">
        <v>536</v>
      </c>
      <c r="E202" s="196" t="s">
        <v>129</v>
      </c>
      <c r="F202" s="273" t="s">
        <v>537</v>
      </c>
      <c r="G202" s="187" t="s">
        <v>538</v>
      </c>
      <c r="H202" s="199" t="str">
        <f t="shared" ref="H202" si="146">CONCATENATE(E202," ",F202," ",G202)</f>
        <v>Posibilidad de pérdida reputacional por indisponibilidad, divulgación o alteración no autorizada de información  debido al desconocimiento de los usuarios por aplicar adecuadamente el protocolo de incidentes y a la  no ejecución de pruebas de vulnerabilidad o test de penetración</v>
      </c>
      <c r="I202" s="202" t="s">
        <v>491</v>
      </c>
      <c r="J202" s="202" t="s">
        <v>517</v>
      </c>
      <c r="K202" s="187" t="s">
        <v>76</v>
      </c>
      <c r="L202" s="187" t="s">
        <v>77</v>
      </c>
      <c r="M202" s="187">
        <v>900</v>
      </c>
      <c r="N202" s="187" t="s">
        <v>78</v>
      </c>
      <c r="O202" s="205">
        <f t="shared" ref="O202" si="147">IF(N202="Muy alta",100,IF(N202="Alta",80,IF(N202="Media",60,IF(N202="Baja",40,IF(N202="Muy baja",20,0)))))</f>
        <v>60</v>
      </c>
      <c r="P202" s="187" t="s">
        <v>79</v>
      </c>
      <c r="Q202" s="205">
        <f t="shared" ref="Q202" si="148">IF(P202="Catastrófico",100,IF(P202="Mayor",80,IF(P202="Moderado",60,IF(P202="Menor",40,IF(P202="Leve",20,0)))))</f>
        <v>80</v>
      </c>
      <c r="R202" s="187" t="s">
        <v>80</v>
      </c>
      <c r="S202" s="55" t="s">
        <v>539</v>
      </c>
      <c r="T202" s="35" t="s">
        <v>82</v>
      </c>
      <c r="U202" s="36" t="s">
        <v>100</v>
      </c>
      <c r="V202" s="36" t="s">
        <v>84</v>
      </c>
      <c r="W202" s="36" t="s">
        <v>85</v>
      </c>
      <c r="X202" s="36" t="s">
        <v>86</v>
      </c>
      <c r="Y202" s="36" t="s">
        <v>127</v>
      </c>
      <c r="Z202" s="208">
        <v>18.36</v>
      </c>
      <c r="AA202" s="35">
        <v>0</v>
      </c>
      <c r="AB202" s="35">
        <v>15</v>
      </c>
      <c r="AC202" s="35">
        <v>9</v>
      </c>
      <c r="AD202" s="35">
        <v>51</v>
      </c>
      <c r="AE202" s="208">
        <v>60</v>
      </c>
      <c r="AF202" s="35">
        <f t="shared" si="124"/>
        <v>0</v>
      </c>
      <c r="AG202" s="35">
        <f t="shared" si="125"/>
        <v>0</v>
      </c>
      <c r="AH202" s="35">
        <f>($Q$26*((AF202+AG202))/100)</f>
        <v>0</v>
      </c>
      <c r="AI202" s="35">
        <f t="shared" ref="AI202" si="149">Q202-AH202</f>
        <v>80</v>
      </c>
      <c r="AJ202" s="187" t="s">
        <v>88</v>
      </c>
      <c r="AK202" s="187" t="s">
        <v>102</v>
      </c>
      <c r="AL202" s="187" t="s">
        <v>540</v>
      </c>
      <c r="AM202" s="36" t="s">
        <v>541</v>
      </c>
      <c r="AN202" s="52">
        <v>44562</v>
      </c>
      <c r="AO202" s="52">
        <v>44713</v>
      </c>
      <c r="AP202" s="52">
        <v>44652</v>
      </c>
      <c r="AQ202" s="35" t="s">
        <v>511</v>
      </c>
    </row>
    <row r="203" spans="1:43" ht="87" x14ac:dyDescent="0.35">
      <c r="A203" s="234"/>
      <c r="B203" s="188"/>
      <c r="C203" s="191"/>
      <c r="D203" s="194"/>
      <c r="E203" s="197"/>
      <c r="F203" s="274"/>
      <c r="G203" s="188"/>
      <c r="H203" s="200"/>
      <c r="I203" s="203"/>
      <c r="J203" s="203"/>
      <c r="K203" s="188"/>
      <c r="L203" s="188"/>
      <c r="M203" s="188"/>
      <c r="N203" s="188"/>
      <c r="O203" s="206"/>
      <c r="P203" s="188"/>
      <c r="Q203" s="206"/>
      <c r="R203" s="188"/>
      <c r="S203" s="55" t="s">
        <v>542</v>
      </c>
      <c r="T203" s="35" t="s">
        <v>82</v>
      </c>
      <c r="U203" s="36" t="s">
        <v>83</v>
      </c>
      <c r="V203" s="36" t="s">
        <v>84</v>
      </c>
      <c r="W203" s="36" t="s">
        <v>85</v>
      </c>
      <c r="X203" s="36" t="s">
        <v>86</v>
      </c>
      <c r="Y203" s="36" t="s">
        <v>87</v>
      </c>
      <c r="Z203" s="209"/>
      <c r="AA203" s="35">
        <v>25</v>
      </c>
      <c r="AB203" s="35">
        <v>15</v>
      </c>
      <c r="AC203" s="35">
        <v>20.399999999999999</v>
      </c>
      <c r="AD203" s="35">
        <v>30.6</v>
      </c>
      <c r="AE203" s="209"/>
      <c r="AF203" s="35">
        <f t="shared" si="124"/>
        <v>0</v>
      </c>
      <c r="AG203" s="35">
        <f t="shared" si="125"/>
        <v>0</v>
      </c>
      <c r="AH203" s="35">
        <f>($AI$26*((AF203+AG203))/100)</f>
        <v>0</v>
      </c>
      <c r="AI203" s="35">
        <f>AI202-AH203</f>
        <v>80</v>
      </c>
      <c r="AJ203" s="188"/>
      <c r="AK203" s="188"/>
      <c r="AL203" s="188"/>
      <c r="AM203" s="36" t="s">
        <v>543</v>
      </c>
      <c r="AN203" s="52">
        <v>44562</v>
      </c>
      <c r="AO203" s="52">
        <v>44713</v>
      </c>
      <c r="AP203" s="52">
        <v>44652</v>
      </c>
      <c r="AQ203" s="35" t="s">
        <v>511</v>
      </c>
    </row>
    <row r="204" spans="1:43" ht="113.25" customHeight="1" x14ac:dyDescent="0.35">
      <c r="A204" s="234"/>
      <c r="B204" s="188"/>
      <c r="C204" s="191"/>
      <c r="D204" s="194"/>
      <c r="E204" s="197"/>
      <c r="F204" s="274"/>
      <c r="G204" s="188"/>
      <c r="H204" s="200"/>
      <c r="I204" s="203"/>
      <c r="J204" s="203"/>
      <c r="K204" s="188"/>
      <c r="L204" s="188"/>
      <c r="M204" s="188"/>
      <c r="N204" s="188"/>
      <c r="O204" s="206"/>
      <c r="P204" s="188"/>
      <c r="Q204" s="206"/>
      <c r="R204" s="188"/>
      <c r="S204" s="67" t="s">
        <v>544</v>
      </c>
      <c r="T204" s="35" t="s">
        <v>28</v>
      </c>
      <c r="U204" s="36" t="s">
        <v>93</v>
      </c>
      <c r="V204" s="36" t="s">
        <v>84</v>
      </c>
      <c r="W204" s="36" t="s">
        <v>85</v>
      </c>
      <c r="X204" s="36" t="s">
        <v>86</v>
      </c>
      <c r="Y204" s="36" t="s">
        <v>87</v>
      </c>
      <c r="Z204" s="209"/>
      <c r="AA204" s="35">
        <v>0</v>
      </c>
      <c r="AB204" s="35">
        <v>0</v>
      </c>
      <c r="AC204" s="35">
        <v>0</v>
      </c>
      <c r="AD204" s="35">
        <v>30.6</v>
      </c>
      <c r="AE204" s="209"/>
      <c r="AF204" s="35">
        <f t="shared" si="124"/>
        <v>10</v>
      </c>
      <c r="AG204" s="35">
        <f t="shared" si="125"/>
        <v>15</v>
      </c>
      <c r="AH204" s="35">
        <f>($AI$26*((AF204+AG204))/100)</f>
        <v>25</v>
      </c>
      <c r="AI204" s="35">
        <f>AI203-AH204</f>
        <v>55</v>
      </c>
      <c r="AJ204" s="188"/>
      <c r="AK204" s="188"/>
      <c r="AL204" s="188"/>
      <c r="AM204" s="36" t="s">
        <v>545</v>
      </c>
      <c r="AN204" s="52">
        <v>44562</v>
      </c>
      <c r="AO204" s="52">
        <v>44713</v>
      </c>
      <c r="AP204" s="52">
        <v>44652</v>
      </c>
      <c r="AQ204" s="35" t="s">
        <v>511</v>
      </c>
    </row>
    <row r="205" spans="1:43" ht="111.75" customHeight="1" x14ac:dyDescent="0.35">
      <c r="A205" s="235"/>
      <c r="B205" s="189"/>
      <c r="C205" s="192"/>
      <c r="D205" s="195"/>
      <c r="E205" s="198"/>
      <c r="F205" s="275"/>
      <c r="G205" s="189"/>
      <c r="H205" s="201"/>
      <c r="I205" s="204"/>
      <c r="J205" s="204"/>
      <c r="K205" s="189"/>
      <c r="L205" s="189"/>
      <c r="M205" s="189"/>
      <c r="N205" s="189"/>
      <c r="O205" s="207"/>
      <c r="P205" s="189"/>
      <c r="Q205" s="207"/>
      <c r="R205" s="189"/>
      <c r="S205" s="67" t="s">
        <v>546</v>
      </c>
      <c r="T205" s="35" t="s">
        <v>82</v>
      </c>
      <c r="U205" s="36" t="s">
        <v>83</v>
      </c>
      <c r="V205" s="36" t="s">
        <v>84</v>
      </c>
      <c r="W205" s="36" t="s">
        <v>85</v>
      </c>
      <c r="X205" s="36" t="s">
        <v>86</v>
      </c>
      <c r="Y205" s="36" t="s">
        <v>87</v>
      </c>
      <c r="Z205" s="210"/>
      <c r="AA205" s="35">
        <v>25</v>
      </c>
      <c r="AB205" s="35">
        <v>15</v>
      </c>
      <c r="AC205" s="35">
        <v>12.24</v>
      </c>
      <c r="AD205" s="35">
        <v>18.36</v>
      </c>
      <c r="AE205" s="210"/>
      <c r="AF205" s="35">
        <f t="shared" si="124"/>
        <v>0</v>
      </c>
      <c r="AG205" s="35">
        <f t="shared" si="125"/>
        <v>0</v>
      </c>
      <c r="AH205" s="35">
        <f>($AI$28*((AF205+AG205))/100)</f>
        <v>0</v>
      </c>
      <c r="AI205" s="35">
        <f>AI204-AH205</f>
        <v>55</v>
      </c>
      <c r="AJ205" s="189"/>
      <c r="AK205" s="189"/>
      <c r="AL205" s="189"/>
      <c r="AM205" s="36" t="s">
        <v>547</v>
      </c>
      <c r="AN205" s="52">
        <v>44562</v>
      </c>
      <c r="AO205" s="52">
        <v>44713</v>
      </c>
      <c r="AP205" s="52">
        <v>44652</v>
      </c>
      <c r="AQ205" s="35" t="s">
        <v>511</v>
      </c>
    </row>
    <row r="206" spans="1:43" ht="123" customHeight="1" x14ac:dyDescent="0.35">
      <c r="A206" s="186">
        <v>58</v>
      </c>
      <c r="B206" s="187" t="s">
        <v>399</v>
      </c>
      <c r="C206" s="190" t="s">
        <v>548</v>
      </c>
      <c r="D206" s="193" t="s">
        <v>549</v>
      </c>
      <c r="E206" s="196" t="s">
        <v>70</v>
      </c>
      <c r="F206" s="228" t="s">
        <v>537</v>
      </c>
      <c r="G206" s="228" t="s">
        <v>550</v>
      </c>
      <c r="H206" s="199" t="str">
        <f t="shared" ref="H206" si="150">CONCATENATE(E206," ",F206," ",G206)</f>
        <v>Posibilidad de pérdida económica y reputacional por indisponibilidad, divulgación o alteración no autorizada de información debido a no comprender las debilidades, oportunidades, fortalezas y amenazas que puede presentar la UARIV respecto a la seguridad de la información por parte de los funcionarios, contratistas y operadores de la entidad</v>
      </c>
      <c r="I206" s="202" t="s">
        <v>491</v>
      </c>
      <c r="J206" s="202" t="s">
        <v>517</v>
      </c>
      <c r="K206" s="187" t="s">
        <v>76</v>
      </c>
      <c r="L206" s="187" t="s">
        <v>77</v>
      </c>
      <c r="M206" s="187">
        <v>360</v>
      </c>
      <c r="N206" s="187" t="s">
        <v>124</v>
      </c>
      <c r="O206" s="205">
        <f t="shared" ref="O206" si="151">IF(N206="Muy alta",100,IF(N206="Alta",80,IF(N206="Media",60,IF(N206="Baja",40,IF(N206="Muy baja",20,0)))))</f>
        <v>40</v>
      </c>
      <c r="P206" s="187" t="s">
        <v>79</v>
      </c>
      <c r="Q206" s="205">
        <f t="shared" ref="Q206" si="152">IF(P206="Catastrófico",100,IF(P206="Mayor",80,IF(P206="Moderado",60,IF(P206="Menor",40,IF(P206="Leve",20,0)))))</f>
        <v>80</v>
      </c>
      <c r="R206" s="187" t="s">
        <v>80</v>
      </c>
      <c r="S206" s="67" t="s">
        <v>544</v>
      </c>
      <c r="T206" s="35" t="s">
        <v>82</v>
      </c>
      <c r="U206" s="36" t="s">
        <v>83</v>
      </c>
      <c r="V206" s="36" t="s">
        <v>84</v>
      </c>
      <c r="W206" s="36" t="s">
        <v>85</v>
      </c>
      <c r="X206" s="36" t="s">
        <v>86</v>
      </c>
      <c r="Y206" s="36" t="s">
        <v>87</v>
      </c>
      <c r="Z206" s="208">
        <v>11.760000000000002</v>
      </c>
      <c r="AA206" s="35">
        <v>25</v>
      </c>
      <c r="AB206" s="35">
        <v>15</v>
      </c>
      <c r="AC206" s="35">
        <v>16</v>
      </c>
      <c r="AD206" s="35">
        <v>24</v>
      </c>
      <c r="AE206" s="208">
        <v>80</v>
      </c>
      <c r="AF206" s="35">
        <f t="shared" si="124"/>
        <v>0</v>
      </c>
      <c r="AG206" s="35">
        <f t="shared" si="125"/>
        <v>0</v>
      </c>
      <c r="AH206" s="35">
        <f>($Q$30*((AF206+AG206))/100)</f>
        <v>0</v>
      </c>
      <c r="AI206" s="35">
        <f t="shared" ref="AI206" si="153">Q206-AH206</f>
        <v>80</v>
      </c>
      <c r="AJ206" s="187" t="s">
        <v>80</v>
      </c>
      <c r="AK206" s="187" t="s">
        <v>102</v>
      </c>
      <c r="AL206" s="187" t="s">
        <v>540</v>
      </c>
      <c r="AM206" s="187" t="s">
        <v>551</v>
      </c>
      <c r="AN206" s="182">
        <v>44562</v>
      </c>
      <c r="AO206" s="182">
        <v>44896</v>
      </c>
      <c r="AP206" s="182">
        <v>44652</v>
      </c>
      <c r="AQ206" s="205" t="s">
        <v>511</v>
      </c>
    </row>
    <row r="207" spans="1:43" ht="108.75" customHeight="1" x14ac:dyDescent="0.35">
      <c r="A207" s="186"/>
      <c r="B207" s="188"/>
      <c r="C207" s="191"/>
      <c r="D207" s="194"/>
      <c r="E207" s="197"/>
      <c r="F207" s="229"/>
      <c r="G207" s="229"/>
      <c r="H207" s="200"/>
      <c r="I207" s="203"/>
      <c r="J207" s="203"/>
      <c r="K207" s="188"/>
      <c r="L207" s="188"/>
      <c r="M207" s="188"/>
      <c r="N207" s="188"/>
      <c r="O207" s="206"/>
      <c r="P207" s="188"/>
      <c r="Q207" s="206"/>
      <c r="R207" s="188"/>
      <c r="S207" s="34" t="s">
        <v>520</v>
      </c>
      <c r="T207" s="35" t="s">
        <v>82</v>
      </c>
      <c r="U207" s="36" t="s">
        <v>100</v>
      </c>
      <c r="V207" s="36" t="s">
        <v>84</v>
      </c>
      <c r="W207" s="36" t="s">
        <v>85</v>
      </c>
      <c r="X207" s="36" t="s">
        <v>86</v>
      </c>
      <c r="Y207" s="36" t="s">
        <v>87</v>
      </c>
      <c r="Z207" s="209"/>
      <c r="AA207" s="35">
        <v>15</v>
      </c>
      <c r="AB207" s="35">
        <v>15</v>
      </c>
      <c r="AC207" s="35">
        <v>7.2</v>
      </c>
      <c r="AD207" s="35">
        <v>16.8</v>
      </c>
      <c r="AE207" s="209"/>
      <c r="AF207" s="35">
        <f t="shared" si="124"/>
        <v>0</v>
      </c>
      <c r="AG207" s="35">
        <f t="shared" si="125"/>
        <v>0</v>
      </c>
      <c r="AH207" s="35">
        <f>($AI$30*((AF207+AG207))/100)</f>
        <v>0</v>
      </c>
      <c r="AI207" s="35">
        <f t="shared" ref="AI207:AI208" si="154">AI206-AH207</f>
        <v>80</v>
      </c>
      <c r="AJ207" s="188"/>
      <c r="AK207" s="188"/>
      <c r="AL207" s="188"/>
      <c r="AM207" s="188"/>
      <c r="AN207" s="183"/>
      <c r="AO207" s="183"/>
      <c r="AP207" s="183"/>
      <c r="AQ207" s="206"/>
    </row>
    <row r="208" spans="1:43" ht="115.5" customHeight="1" x14ac:dyDescent="0.35">
      <c r="A208" s="186"/>
      <c r="B208" s="189"/>
      <c r="C208" s="192"/>
      <c r="D208" s="195"/>
      <c r="E208" s="198"/>
      <c r="F208" s="230"/>
      <c r="G208" s="230"/>
      <c r="H208" s="201"/>
      <c r="I208" s="204"/>
      <c r="J208" s="204"/>
      <c r="K208" s="189"/>
      <c r="L208" s="189"/>
      <c r="M208" s="189"/>
      <c r="N208" s="189"/>
      <c r="O208" s="207"/>
      <c r="P208" s="189"/>
      <c r="Q208" s="207"/>
      <c r="R208" s="189"/>
      <c r="S208" s="34" t="s">
        <v>552</v>
      </c>
      <c r="T208" s="35" t="s">
        <v>82</v>
      </c>
      <c r="U208" s="36" t="s">
        <v>100</v>
      </c>
      <c r="V208" s="36" t="s">
        <v>84</v>
      </c>
      <c r="W208" s="36" t="s">
        <v>85</v>
      </c>
      <c r="X208" s="36" t="s">
        <v>86</v>
      </c>
      <c r="Y208" s="36" t="s">
        <v>87</v>
      </c>
      <c r="Z208" s="210"/>
      <c r="AA208" s="35">
        <v>15</v>
      </c>
      <c r="AB208" s="35">
        <v>15</v>
      </c>
      <c r="AC208" s="35">
        <v>5.04</v>
      </c>
      <c r="AD208" s="35">
        <v>11.760000000000002</v>
      </c>
      <c r="AE208" s="210"/>
      <c r="AF208" s="35">
        <f t="shared" si="124"/>
        <v>0</v>
      </c>
      <c r="AG208" s="35">
        <f t="shared" si="125"/>
        <v>0</v>
      </c>
      <c r="AH208" s="35">
        <f>($AI$31*((AF208+AG208))/100)</f>
        <v>0</v>
      </c>
      <c r="AI208" s="35">
        <f t="shared" si="154"/>
        <v>80</v>
      </c>
      <c r="AJ208" s="189"/>
      <c r="AK208" s="189"/>
      <c r="AL208" s="189"/>
      <c r="AM208" s="189"/>
      <c r="AN208" s="184"/>
      <c r="AO208" s="184"/>
      <c r="AP208" s="184"/>
      <c r="AQ208" s="207"/>
    </row>
    <row r="209" spans="1:43" ht="87" x14ac:dyDescent="0.35">
      <c r="A209" s="186">
        <v>59</v>
      </c>
      <c r="B209" s="187" t="s">
        <v>399</v>
      </c>
      <c r="C209" s="190" t="s">
        <v>553</v>
      </c>
      <c r="D209" s="193" t="s">
        <v>554</v>
      </c>
      <c r="E209" s="196" t="s">
        <v>70</v>
      </c>
      <c r="F209" s="431" t="s">
        <v>537</v>
      </c>
      <c r="G209" s="202" t="s">
        <v>555</v>
      </c>
      <c r="H209" s="199" t="str">
        <f t="shared" ref="H209" si="155">CONCATENATE(E209," ",F209," ",G209)</f>
        <v xml:space="preserve">Posibilidad de pérdida económica y reputacional por indisponibilidad, divulgación o alteración no autorizada de información  provocado por Ciberdelincuencia que generan ataques a la entidad y debido al daño de los equipos de cómputo y red por la materialización de un incidente de seguridad </v>
      </c>
      <c r="I209" s="202" t="s">
        <v>133</v>
      </c>
      <c r="J209" s="202" t="s">
        <v>556</v>
      </c>
      <c r="K209" s="187" t="s">
        <v>76</v>
      </c>
      <c r="L209" s="187" t="s">
        <v>77</v>
      </c>
      <c r="M209" s="187">
        <v>2560</v>
      </c>
      <c r="N209" s="187" t="s">
        <v>364</v>
      </c>
      <c r="O209" s="205">
        <f t="shared" ref="O209" si="156">IF(N209="Muy alta",100,IF(N209="Alta",80,IF(N209="Media",60,IF(N209="Baja",40,IF(N209="Muy baja",20,0)))))</f>
        <v>80</v>
      </c>
      <c r="P209" s="187" t="s">
        <v>147</v>
      </c>
      <c r="Q209" s="205">
        <f t="shared" ref="Q209" si="157">IF(P209="Catastrófico",100,IF(P209="Mayor",80,IF(P209="Moderado",60,IF(P209="Menor",40,IF(P209="Leve",20,0)))))</f>
        <v>100</v>
      </c>
      <c r="R209" s="187" t="s">
        <v>148</v>
      </c>
      <c r="S209" s="67" t="s">
        <v>557</v>
      </c>
      <c r="T209" s="35" t="s">
        <v>82</v>
      </c>
      <c r="U209" s="36" t="s">
        <v>83</v>
      </c>
      <c r="V209" s="36" t="s">
        <v>84</v>
      </c>
      <c r="W209" s="36" t="s">
        <v>85</v>
      </c>
      <c r="X209" s="36" t="s">
        <v>86</v>
      </c>
      <c r="Y209" s="36" t="s">
        <v>87</v>
      </c>
      <c r="Z209" s="208">
        <v>14.4</v>
      </c>
      <c r="AA209" s="35">
        <v>25</v>
      </c>
      <c r="AB209" s="35">
        <v>15</v>
      </c>
      <c r="AC209" s="35">
        <v>32</v>
      </c>
      <c r="AD209" s="35">
        <v>48</v>
      </c>
      <c r="AE209" s="208">
        <v>48.75</v>
      </c>
      <c r="AF209" s="35">
        <f t="shared" si="124"/>
        <v>0</v>
      </c>
      <c r="AG209" s="35">
        <f t="shared" si="125"/>
        <v>0</v>
      </c>
      <c r="AH209" s="35">
        <f>($Q$33*((AF209+AG209))/100)</f>
        <v>0</v>
      </c>
      <c r="AI209" s="35">
        <f t="shared" ref="AI209" si="158">Q209-AH209</f>
        <v>100</v>
      </c>
      <c r="AJ209" s="187" t="s">
        <v>88</v>
      </c>
      <c r="AK209" s="187" t="s">
        <v>102</v>
      </c>
      <c r="AL209" s="187" t="s">
        <v>540</v>
      </c>
      <c r="AM209" s="555" t="s">
        <v>558</v>
      </c>
      <c r="AN209" s="556">
        <v>44562</v>
      </c>
      <c r="AO209" s="556">
        <v>44713</v>
      </c>
      <c r="AP209" s="556">
        <v>44652</v>
      </c>
      <c r="AQ209" s="555" t="s">
        <v>511</v>
      </c>
    </row>
    <row r="210" spans="1:43" ht="101.5" x14ac:dyDescent="0.35">
      <c r="A210" s="186"/>
      <c r="B210" s="188"/>
      <c r="C210" s="191"/>
      <c r="D210" s="194"/>
      <c r="E210" s="197"/>
      <c r="F210" s="432"/>
      <c r="G210" s="203"/>
      <c r="H210" s="200"/>
      <c r="I210" s="203"/>
      <c r="J210" s="203"/>
      <c r="K210" s="188"/>
      <c r="L210" s="188"/>
      <c r="M210" s="188"/>
      <c r="N210" s="188"/>
      <c r="O210" s="206"/>
      <c r="P210" s="188"/>
      <c r="Q210" s="206"/>
      <c r="R210" s="188"/>
      <c r="S210" s="67" t="s">
        <v>559</v>
      </c>
      <c r="T210" s="35" t="s">
        <v>28</v>
      </c>
      <c r="U210" s="36" t="s">
        <v>93</v>
      </c>
      <c r="V210" s="36" t="s">
        <v>405</v>
      </c>
      <c r="W210" s="36" t="s">
        <v>85</v>
      </c>
      <c r="X210" s="36" t="s">
        <v>86</v>
      </c>
      <c r="Y210" s="36" t="s">
        <v>87</v>
      </c>
      <c r="Z210" s="209"/>
      <c r="AA210" s="35">
        <v>0</v>
      </c>
      <c r="AB210" s="35">
        <v>0</v>
      </c>
      <c r="AC210" s="35">
        <v>0</v>
      </c>
      <c r="AD210" s="35">
        <v>48</v>
      </c>
      <c r="AE210" s="209"/>
      <c r="AF210" s="35">
        <f t="shared" si="124"/>
        <v>10</v>
      </c>
      <c r="AG210" s="35">
        <f t="shared" si="125"/>
        <v>25</v>
      </c>
      <c r="AH210" s="35">
        <f>($AI$33*((AF210+AG210))/100)</f>
        <v>28</v>
      </c>
      <c r="AI210" s="35">
        <f>AI209-AH210</f>
        <v>72</v>
      </c>
      <c r="AJ210" s="188"/>
      <c r="AK210" s="188"/>
      <c r="AL210" s="188"/>
      <c r="AM210" s="555"/>
      <c r="AN210" s="556"/>
      <c r="AO210" s="556"/>
      <c r="AP210" s="556"/>
      <c r="AQ210" s="555"/>
    </row>
    <row r="211" spans="1:43" ht="116" x14ac:dyDescent="0.35">
      <c r="A211" s="186"/>
      <c r="B211" s="188"/>
      <c r="C211" s="191"/>
      <c r="D211" s="194"/>
      <c r="E211" s="197"/>
      <c r="F211" s="432"/>
      <c r="G211" s="203"/>
      <c r="H211" s="200"/>
      <c r="I211" s="203"/>
      <c r="J211" s="203"/>
      <c r="K211" s="188"/>
      <c r="L211" s="188"/>
      <c r="M211" s="188"/>
      <c r="N211" s="188"/>
      <c r="O211" s="206"/>
      <c r="P211" s="188"/>
      <c r="Q211" s="206"/>
      <c r="R211" s="188"/>
      <c r="S211" s="67" t="s">
        <v>560</v>
      </c>
      <c r="T211" s="35" t="s">
        <v>82</v>
      </c>
      <c r="U211" s="36" t="s">
        <v>83</v>
      </c>
      <c r="V211" s="36" t="s">
        <v>84</v>
      </c>
      <c r="W211" s="36" t="s">
        <v>85</v>
      </c>
      <c r="X211" s="36" t="s">
        <v>86</v>
      </c>
      <c r="Y211" s="36" t="s">
        <v>87</v>
      </c>
      <c r="Z211" s="209"/>
      <c r="AA211" s="35">
        <v>25</v>
      </c>
      <c r="AB211" s="35">
        <v>15</v>
      </c>
      <c r="AC211" s="35">
        <v>19.2</v>
      </c>
      <c r="AD211" s="35">
        <v>28.8</v>
      </c>
      <c r="AE211" s="209"/>
      <c r="AF211" s="35">
        <f t="shared" si="124"/>
        <v>0</v>
      </c>
      <c r="AG211" s="35">
        <f t="shared" si="125"/>
        <v>0</v>
      </c>
      <c r="AH211" s="35">
        <f>($AI$34*((AF211+AG211))/100)</f>
        <v>0</v>
      </c>
      <c r="AI211" s="35">
        <f>AI210-AH211</f>
        <v>72</v>
      </c>
      <c r="AJ211" s="188"/>
      <c r="AK211" s="188"/>
      <c r="AL211" s="188"/>
      <c r="AM211" s="555"/>
      <c r="AN211" s="556"/>
      <c r="AO211" s="556"/>
      <c r="AP211" s="556"/>
      <c r="AQ211" s="555"/>
    </row>
    <row r="212" spans="1:43" ht="114.75" customHeight="1" x14ac:dyDescent="0.35">
      <c r="A212" s="186"/>
      <c r="B212" s="188"/>
      <c r="C212" s="191"/>
      <c r="D212" s="194"/>
      <c r="E212" s="197"/>
      <c r="F212" s="432"/>
      <c r="G212" s="203"/>
      <c r="H212" s="200"/>
      <c r="I212" s="203"/>
      <c r="J212" s="203"/>
      <c r="K212" s="188"/>
      <c r="L212" s="188"/>
      <c r="M212" s="188"/>
      <c r="N212" s="188"/>
      <c r="O212" s="206"/>
      <c r="P212" s="188"/>
      <c r="Q212" s="206"/>
      <c r="R212" s="188"/>
      <c r="S212" s="67" t="s">
        <v>544</v>
      </c>
      <c r="T212" s="35" t="s">
        <v>28</v>
      </c>
      <c r="U212" s="36" t="s">
        <v>93</v>
      </c>
      <c r="V212" s="36" t="s">
        <v>84</v>
      </c>
      <c r="W212" s="36" t="s">
        <v>85</v>
      </c>
      <c r="X212" s="36" t="s">
        <v>86</v>
      </c>
      <c r="Y212" s="36" t="s">
        <v>87</v>
      </c>
      <c r="Z212" s="209"/>
      <c r="AA212" s="35">
        <v>0</v>
      </c>
      <c r="AB212" s="35">
        <v>0</v>
      </c>
      <c r="AC212" s="35">
        <v>0</v>
      </c>
      <c r="AD212" s="35">
        <v>28.8</v>
      </c>
      <c r="AE212" s="209"/>
      <c r="AF212" s="35">
        <f t="shared" si="124"/>
        <v>10</v>
      </c>
      <c r="AG212" s="35">
        <f t="shared" si="125"/>
        <v>15</v>
      </c>
      <c r="AH212" s="35">
        <f>($AI$35*((AF212+AG212))/100)</f>
        <v>20</v>
      </c>
      <c r="AI212" s="35">
        <f>AI211-AH212</f>
        <v>52</v>
      </c>
      <c r="AJ212" s="188"/>
      <c r="AK212" s="188"/>
      <c r="AL212" s="188"/>
      <c r="AM212" s="443" t="s">
        <v>561</v>
      </c>
      <c r="AN212" s="557">
        <v>44562</v>
      </c>
      <c r="AO212" s="557">
        <v>44713</v>
      </c>
      <c r="AP212" s="557">
        <v>44652</v>
      </c>
      <c r="AQ212" s="443" t="s">
        <v>511</v>
      </c>
    </row>
    <row r="213" spans="1:43" ht="111" customHeight="1" x14ac:dyDescent="0.35">
      <c r="A213" s="186"/>
      <c r="B213" s="189"/>
      <c r="C213" s="192"/>
      <c r="D213" s="195"/>
      <c r="E213" s="198"/>
      <c r="F213" s="449"/>
      <c r="G213" s="204"/>
      <c r="H213" s="201"/>
      <c r="I213" s="204"/>
      <c r="J213" s="204"/>
      <c r="K213" s="189"/>
      <c r="L213" s="189"/>
      <c r="M213" s="189"/>
      <c r="N213" s="189"/>
      <c r="O213" s="207"/>
      <c r="P213" s="189"/>
      <c r="Q213" s="207"/>
      <c r="R213" s="189"/>
      <c r="S213" s="67" t="s">
        <v>562</v>
      </c>
      <c r="T213" s="35" t="s">
        <v>82</v>
      </c>
      <c r="U213" s="36" t="s">
        <v>83</v>
      </c>
      <c r="V213" s="36" t="s">
        <v>405</v>
      </c>
      <c r="W213" s="36" t="s">
        <v>85</v>
      </c>
      <c r="X213" s="36" t="s">
        <v>86</v>
      </c>
      <c r="Y213" s="36" t="s">
        <v>87</v>
      </c>
      <c r="Z213" s="210"/>
      <c r="AA213" s="35">
        <v>25</v>
      </c>
      <c r="AB213" s="35">
        <v>25</v>
      </c>
      <c r="AC213" s="35">
        <v>14.4</v>
      </c>
      <c r="AD213" s="35">
        <v>14.4</v>
      </c>
      <c r="AE213" s="210"/>
      <c r="AF213" s="35">
        <f t="shared" si="124"/>
        <v>0</v>
      </c>
      <c r="AG213" s="35">
        <f t="shared" si="125"/>
        <v>0</v>
      </c>
      <c r="AH213" s="35">
        <f>($AI$36*((AF213+AG213))/100)</f>
        <v>0</v>
      </c>
      <c r="AI213" s="35">
        <f>AI212-AH213</f>
        <v>52</v>
      </c>
      <c r="AJ213" s="189"/>
      <c r="AK213" s="189"/>
      <c r="AL213" s="189"/>
      <c r="AM213" s="445"/>
      <c r="AN213" s="558"/>
      <c r="AO213" s="558"/>
      <c r="AP213" s="558"/>
      <c r="AQ213" s="445"/>
    </row>
    <row r="214" spans="1:43" ht="94.5" customHeight="1" x14ac:dyDescent="0.35">
      <c r="A214" s="186">
        <v>60</v>
      </c>
      <c r="B214" s="187" t="s">
        <v>399</v>
      </c>
      <c r="C214" s="190" t="s">
        <v>553</v>
      </c>
      <c r="D214" s="193" t="s">
        <v>563</v>
      </c>
      <c r="E214" s="196" t="s">
        <v>129</v>
      </c>
      <c r="F214" s="228" t="s">
        <v>564</v>
      </c>
      <c r="G214" s="228" t="s">
        <v>565</v>
      </c>
      <c r="H214" s="199" t="str">
        <f t="shared" ref="H214" si="159">CONCATENATE(E214," ",F214," ",G214)</f>
        <v>Posibilidad de pérdida reputacional debido a la indisponibilidad o alteración  de información   por incumplimiento de políticas y lineamientos relacionados con integridad contempladas por los principios de arquitectura.</v>
      </c>
      <c r="I214" s="202" t="s">
        <v>133</v>
      </c>
      <c r="J214" s="202" t="s">
        <v>566</v>
      </c>
      <c r="K214" s="187" t="s">
        <v>76</v>
      </c>
      <c r="L214" s="187" t="s">
        <v>77</v>
      </c>
      <c r="M214" s="187">
        <v>10000</v>
      </c>
      <c r="N214" s="187" t="s">
        <v>214</v>
      </c>
      <c r="O214" s="205">
        <f t="shared" ref="O214" si="160">IF(N214="Muy alta",100,IF(N214="Alta",80,IF(N214="Media",60,IF(N214="Baja",40,IF(N214="Muy baja",20,0)))))</f>
        <v>100</v>
      </c>
      <c r="P214" s="187" t="s">
        <v>147</v>
      </c>
      <c r="Q214" s="205">
        <f t="shared" ref="Q214" si="161">IF(P214="Catastrófico",100,IF(P214="Mayor",80,IF(P214="Moderado",60,IF(P214="Menor",40,IF(P214="Leve",20,0)))))</f>
        <v>100</v>
      </c>
      <c r="R214" s="187" t="s">
        <v>148</v>
      </c>
      <c r="S214" s="34" t="s">
        <v>567</v>
      </c>
      <c r="T214" s="35" t="s">
        <v>82</v>
      </c>
      <c r="U214" s="36" t="s">
        <v>83</v>
      </c>
      <c r="V214" s="36" t="s">
        <v>84</v>
      </c>
      <c r="W214" s="36" t="s">
        <v>85</v>
      </c>
      <c r="X214" s="36" t="s">
        <v>86</v>
      </c>
      <c r="Y214" s="36" t="s">
        <v>87</v>
      </c>
      <c r="Z214" s="208">
        <v>21</v>
      </c>
      <c r="AA214" s="35">
        <v>25</v>
      </c>
      <c r="AB214" s="35">
        <v>15</v>
      </c>
      <c r="AC214" s="35">
        <v>40</v>
      </c>
      <c r="AD214" s="35">
        <v>60</v>
      </c>
      <c r="AE214" s="208">
        <v>100</v>
      </c>
      <c r="AF214" s="35">
        <f t="shared" si="124"/>
        <v>0</v>
      </c>
      <c r="AG214" s="35">
        <f t="shared" si="125"/>
        <v>0</v>
      </c>
      <c r="AH214" s="35">
        <f>($Q$38*((AF214+AG214))/100)</f>
        <v>0</v>
      </c>
      <c r="AI214" s="35">
        <f t="shared" ref="AI214" si="162">Q214-AH214</f>
        <v>100</v>
      </c>
      <c r="AJ214" s="187" t="s">
        <v>148</v>
      </c>
      <c r="AK214" s="187" t="s">
        <v>102</v>
      </c>
      <c r="AL214" s="187" t="s">
        <v>568</v>
      </c>
      <c r="AM214" s="36" t="s">
        <v>569</v>
      </c>
      <c r="AN214" s="35" t="s">
        <v>570</v>
      </c>
      <c r="AO214" s="35" t="s">
        <v>571</v>
      </c>
      <c r="AP214" s="35" t="s">
        <v>572</v>
      </c>
      <c r="AQ214" s="35" t="s">
        <v>573</v>
      </c>
    </row>
    <row r="215" spans="1:43" ht="87" x14ac:dyDescent="0.35">
      <c r="A215" s="186"/>
      <c r="B215" s="188"/>
      <c r="C215" s="191"/>
      <c r="D215" s="194"/>
      <c r="E215" s="197"/>
      <c r="F215" s="229"/>
      <c r="G215" s="229"/>
      <c r="H215" s="200"/>
      <c r="I215" s="203"/>
      <c r="J215" s="203"/>
      <c r="K215" s="188"/>
      <c r="L215" s="188"/>
      <c r="M215" s="188"/>
      <c r="N215" s="188"/>
      <c r="O215" s="206"/>
      <c r="P215" s="188"/>
      <c r="Q215" s="206"/>
      <c r="R215" s="188"/>
      <c r="S215" s="34" t="s">
        <v>574</v>
      </c>
      <c r="T215" s="35" t="s">
        <v>82</v>
      </c>
      <c r="U215" s="36" t="s">
        <v>100</v>
      </c>
      <c r="V215" s="36" t="s">
        <v>84</v>
      </c>
      <c r="W215" s="36" t="s">
        <v>85</v>
      </c>
      <c r="X215" s="36" t="s">
        <v>86</v>
      </c>
      <c r="Y215" s="36" t="s">
        <v>127</v>
      </c>
      <c r="Z215" s="209"/>
      <c r="AA215" s="35">
        <v>15</v>
      </c>
      <c r="AB215" s="35">
        <v>15</v>
      </c>
      <c r="AC215" s="35">
        <v>18</v>
      </c>
      <c r="AD215" s="35">
        <v>42</v>
      </c>
      <c r="AE215" s="209"/>
      <c r="AF215" s="35">
        <f t="shared" si="124"/>
        <v>0</v>
      </c>
      <c r="AG215" s="35">
        <f t="shared" si="125"/>
        <v>0</v>
      </c>
      <c r="AH215" s="35">
        <f>($AI$38*((AF215+AG215))/100)</f>
        <v>0</v>
      </c>
      <c r="AI215" s="35">
        <f t="shared" ref="AI215:AI216" si="163">AI214-AH215</f>
        <v>100</v>
      </c>
      <c r="AJ215" s="188"/>
      <c r="AK215" s="188"/>
      <c r="AL215" s="188"/>
      <c r="AM215" s="187" t="s">
        <v>575</v>
      </c>
      <c r="AN215" s="205" t="s">
        <v>570</v>
      </c>
      <c r="AO215" s="205" t="s">
        <v>576</v>
      </c>
      <c r="AP215" s="205" t="s">
        <v>577</v>
      </c>
      <c r="AQ215" s="205" t="s">
        <v>578</v>
      </c>
    </row>
    <row r="216" spans="1:43" ht="201.75" customHeight="1" x14ac:dyDescent="0.35">
      <c r="A216" s="186"/>
      <c r="B216" s="189"/>
      <c r="C216" s="192"/>
      <c r="D216" s="195"/>
      <c r="E216" s="198"/>
      <c r="F216" s="230"/>
      <c r="G216" s="230"/>
      <c r="H216" s="201"/>
      <c r="I216" s="204"/>
      <c r="J216" s="204"/>
      <c r="K216" s="189"/>
      <c r="L216" s="189"/>
      <c r="M216" s="189"/>
      <c r="N216" s="189"/>
      <c r="O216" s="207"/>
      <c r="P216" s="189"/>
      <c r="Q216" s="207"/>
      <c r="R216" s="189"/>
      <c r="S216" s="37" t="s">
        <v>579</v>
      </c>
      <c r="T216" s="35" t="s">
        <v>82</v>
      </c>
      <c r="U216" s="36" t="s">
        <v>83</v>
      </c>
      <c r="V216" s="36" t="s">
        <v>405</v>
      </c>
      <c r="W216" s="36" t="s">
        <v>85</v>
      </c>
      <c r="X216" s="36" t="s">
        <v>86</v>
      </c>
      <c r="Y216" s="36" t="s">
        <v>87</v>
      </c>
      <c r="Z216" s="210"/>
      <c r="AA216" s="35">
        <v>25</v>
      </c>
      <c r="AB216" s="35">
        <v>25</v>
      </c>
      <c r="AC216" s="35">
        <v>21</v>
      </c>
      <c r="AD216" s="35">
        <v>21</v>
      </c>
      <c r="AE216" s="210"/>
      <c r="AF216" s="35">
        <f t="shared" si="124"/>
        <v>0</v>
      </c>
      <c r="AG216" s="35">
        <f t="shared" si="125"/>
        <v>0</v>
      </c>
      <c r="AH216" s="35">
        <f>($AI$39*((AF216+AG216))/100)</f>
        <v>0</v>
      </c>
      <c r="AI216" s="35">
        <f t="shared" si="163"/>
        <v>100</v>
      </c>
      <c r="AJ216" s="189"/>
      <c r="AK216" s="189"/>
      <c r="AL216" s="189"/>
      <c r="AM216" s="189"/>
      <c r="AN216" s="207"/>
      <c r="AO216" s="207"/>
      <c r="AP216" s="207"/>
      <c r="AQ216" s="207"/>
    </row>
    <row r="217" spans="1:43" ht="116" x14ac:dyDescent="0.35">
      <c r="A217" s="186">
        <v>61</v>
      </c>
      <c r="B217" s="187" t="s">
        <v>399</v>
      </c>
      <c r="C217" s="190" t="s">
        <v>553</v>
      </c>
      <c r="D217" s="193" t="s">
        <v>580</v>
      </c>
      <c r="E217" s="196" t="s">
        <v>129</v>
      </c>
      <c r="F217" s="228" t="s">
        <v>581</v>
      </c>
      <c r="G217" s="202" t="s">
        <v>582</v>
      </c>
      <c r="H217" s="199" t="str">
        <f t="shared" ref="H217" si="164">CONCATENATE(E217," ",F217," ",G217)</f>
        <v>Posibilidad de pérdida reputacional por indisponibilidad o alteración  de información  debido al daño de los equipos de cómputo y red por la materialización de un incidente de seguridad,  fallas en la herramienta de video conferencia institucional o la omisión en la recolección del listado de asistentes o su perdida.</v>
      </c>
      <c r="I217" s="202" t="s">
        <v>133</v>
      </c>
      <c r="J217" s="202" t="s">
        <v>583</v>
      </c>
      <c r="K217" s="187" t="s">
        <v>76</v>
      </c>
      <c r="L217" s="187" t="s">
        <v>77</v>
      </c>
      <c r="M217" s="187">
        <v>15</v>
      </c>
      <c r="N217" s="187" t="s">
        <v>124</v>
      </c>
      <c r="O217" s="205">
        <f t="shared" ref="O217" si="165">IF(N217="Muy alta",100,IF(N217="Alta",80,IF(N217="Media",60,IF(N217="Baja",40,IF(N217="Muy baja",20,0)))))</f>
        <v>40</v>
      </c>
      <c r="P217" s="187" t="s">
        <v>277</v>
      </c>
      <c r="Q217" s="205">
        <f t="shared" ref="Q217" si="166">IF(P217="Catastrófico",100,IF(P217="Mayor",80,IF(P217="Moderado",60,IF(P217="Menor",40,IF(P217="Leve",20,0)))))</f>
        <v>20</v>
      </c>
      <c r="R217" s="187" t="s">
        <v>269</v>
      </c>
      <c r="S217" s="67" t="s">
        <v>584</v>
      </c>
      <c r="T217" s="35" t="s">
        <v>82</v>
      </c>
      <c r="U217" s="36" t="s">
        <v>100</v>
      </c>
      <c r="V217" s="36" t="s">
        <v>84</v>
      </c>
      <c r="W217" s="36" t="s">
        <v>85</v>
      </c>
      <c r="X217" s="36" t="s">
        <v>86</v>
      </c>
      <c r="Y217" s="36" t="s">
        <v>127</v>
      </c>
      <c r="Z217" s="208">
        <v>6.8600000000000012</v>
      </c>
      <c r="AA217" s="35">
        <v>15</v>
      </c>
      <c r="AB217" s="35">
        <v>15</v>
      </c>
      <c r="AC217" s="35">
        <v>12</v>
      </c>
      <c r="AD217" s="35">
        <v>28</v>
      </c>
      <c r="AE217" s="208">
        <v>20</v>
      </c>
      <c r="AF217" s="35">
        <f t="shared" si="124"/>
        <v>0</v>
      </c>
      <c r="AG217" s="35">
        <f t="shared" si="125"/>
        <v>0</v>
      </c>
      <c r="AH217" s="69">
        <f>($Q$41*((AF217+AG217))/100)</f>
        <v>0</v>
      </c>
      <c r="AI217" s="69">
        <f t="shared" ref="AI217" si="167">Q217-AH217</f>
        <v>20</v>
      </c>
      <c r="AJ217" s="187" t="s">
        <v>269</v>
      </c>
      <c r="AK217" s="187" t="s">
        <v>89</v>
      </c>
      <c r="AL217" s="187" t="s">
        <v>494</v>
      </c>
      <c r="AM217" s="187" t="s">
        <v>91</v>
      </c>
      <c r="AN217" s="211"/>
      <c r="AO217" s="211"/>
      <c r="AP217" s="211"/>
      <c r="AQ217" s="211"/>
    </row>
    <row r="218" spans="1:43" ht="80.25" customHeight="1" x14ac:dyDescent="0.35">
      <c r="A218" s="186"/>
      <c r="B218" s="188"/>
      <c r="C218" s="191"/>
      <c r="D218" s="194"/>
      <c r="E218" s="197"/>
      <c r="F218" s="229"/>
      <c r="G218" s="203"/>
      <c r="H218" s="200"/>
      <c r="I218" s="203"/>
      <c r="J218" s="203"/>
      <c r="K218" s="188"/>
      <c r="L218" s="188"/>
      <c r="M218" s="188"/>
      <c r="N218" s="188"/>
      <c r="O218" s="206"/>
      <c r="P218" s="188"/>
      <c r="Q218" s="206"/>
      <c r="R218" s="188"/>
      <c r="S218" s="67" t="s">
        <v>585</v>
      </c>
      <c r="T218" s="35" t="s">
        <v>82</v>
      </c>
      <c r="U218" s="36" t="s">
        <v>83</v>
      </c>
      <c r="V218" s="36" t="s">
        <v>405</v>
      </c>
      <c r="W218" s="36" t="s">
        <v>85</v>
      </c>
      <c r="X218" s="36" t="s">
        <v>86</v>
      </c>
      <c r="Y218" s="36" t="s">
        <v>87</v>
      </c>
      <c r="Z218" s="209"/>
      <c r="AA218" s="35">
        <v>25</v>
      </c>
      <c r="AB218" s="35">
        <v>25</v>
      </c>
      <c r="AC218" s="35">
        <v>14</v>
      </c>
      <c r="AD218" s="35">
        <v>14</v>
      </c>
      <c r="AE218" s="209"/>
      <c r="AF218" s="35">
        <f t="shared" si="124"/>
        <v>0</v>
      </c>
      <c r="AG218" s="35">
        <f t="shared" si="125"/>
        <v>0</v>
      </c>
      <c r="AH218" s="69">
        <f>($AI$41*((AF218+AG218))/100)</f>
        <v>0</v>
      </c>
      <c r="AI218" s="69">
        <f t="shared" ref="AI218:AI220" si="168">AI217-AH218</f>
        <v>20</v>
      </c>
      <c r="AJ218" s="188"/>
      <c r="AK218" s="188"/>
      <c r="AL218" s="188"/>
      <c r="AM218" s="188"/>
      <c r="AN218" s="212"/>
      <c r="AO218" s="212"/>
      <c r="AP218" s="212"/>
      <c r="AQ218" s="212"/>
    </row>
    <row r="219" spans="1:43" ht="72.5" x14ac:dyDescent="0.35">
      <c r="A219" s="186"/>
      <c r="B219" s="188"/>
      <c r="C219" s="191"/>
      <c r="D219" s="194"/>
      <c r="E219" s="197"/>
      <c r="F219" s="229"/>
      <c r="G219" s="203"/>
      <c r="H219" s="200"/>
      <c r="I219" s="203"/>
      <c r="J219" s="203"/>
      <c r="K219" s="188"/>
      <c r="L219" s="188"/>
      <c r="M219" s="188"/>
      <c r="N219" s="188"/>
      <c r="O219" s="206"/>
      <c r="P219" s="188"/>
      <c r="Q219" s="206"/>
      <c r="R219" s="188"/>
      <c r="S219" s="70" t="s">
        <v>586</v>
      </c>
      <c r="T219" s="35" t="s">
        <v>82</v>
      </c>
      <c r="U219" s="36" t="s">
        <v>100</v>
      </c>
      <c r="V219" s="36" t="s">
        <v>84</v>
      </c>
      <c r="W219" s="36" t="s">
        <v>85</v>
      </c>
      <c r="X219" s="36" t="s">
        <v>86</v>
      </c>
      <c r="Y219" s="36" t="s">
        <v>87</v>
      </c>
      <c r="Z219" s="209"/>
      <c r="AA219" s="35">
        <v>15</v>
      </c>
      <c r="AB219" s="35">
        <v>15</v>
      </c>
      <c r="AC219" s="35">
        <v>4.2</v>
      </c>
      <c r="AD219" s="35">
        <v>9.8000000000000007</v>
      </c>
      <c r="AE219" s="209"/>
      <c r="AF219" s="35">
        <f t="shared" si="124"/>
        <v>0</v>
      </c>
      <c r="AG219" s="35">
        <f t="shared" si="125"/>
        <v>0</v>
      </c>
      <c r="AH219" s="69">
        <f>($AI$42*((AF219+AG219))/100)</f>
        <v>0</v>
      </c>
      <c r="AI219" s="69">
        <f t="shared" si="168"/>
        <v>20</v>
      </c>
      <c r="AJ219" s="188"/>
      <c r="AK219" s="188"/>
      <c r="AL219" s="188"/>
      <c r="AM219" s="188"/>
      <c r="AN219" s="212"/>
      <c r="AO219" s="212"/>
      <c r="AP219" s="212"/>
      <c r="AQ219" s="212"/>
    </row>
    <row r="220" spans="1:43" ht="65.25" customHeight="1" x14ac:dyDescent="0.35">
      <c r="A220" s="186"/>
      <c r="B220" s="189"/>
      <c r="C220" s="192"/>
      <c r="D220" s="195"/>
      <c r="E220" s="198"/>
      <c r="F220" s="230"/>
      <c r="G220" s="204"/>
      <c r="H220" s="201"/>
      <c r="I220" s="204"/>
      <c r="J220" s="204"/>
      <c r="K220" s="189"/>
      <c r="L220" s="189"/>
      <c r="M220" s="189"/>
      <c r="N220" s="189"/>
      <c r="O220" s="207"/>
      <c r="P220" s="189"/>
      <c r="Q220" s="207"/>
      <c r="R220" s="189"/>
      <c r="S220" s="71" t="s">
        <v>587</v>
      </c>
      <c r="T220" s="35" t="s">
        <v>82</v>
      </c>
      <c r="U220" s="36" t="s">
        <v>100</v>
      </c>
      <c r="V220" s="36" t="s">
        <v>84</v>
      </c>
      <c r="W220" s="36" t="s">
        <v>85</v>
      </c>
      <c r="X220" s="36" t="s">
        <v>86</v>
      </c>
      <c r="Y220" s="36" t="s">
        <v>87</v>
      </c>
      <c r="Z220" s="210"/>
      <c r="AA220" s="35">
        <v>15</v>
      </c>
      <c r="AB220" s="35">
        <v>15</v>
      </c>
      <c r="AC220" s="35">
        <v>2.94</v>
      </c>
      <c r="AD220" s="35">
        <v>6.8600000000000012</v>
      </c>
      <c r="AE220" s="210"/>
      <c r="AF220" s="35">
        <f t="shared" si="124"/>
        <v>0</v>
      </c>
      <c r="AG220" s="35">
        <f t="shared" si="125"/>
        <v>0</v>
      </c>
      <c r="AH220" s="69">
        <f>($AI$43*((AF220+AG220))/100)</f>
        <v>0</v>
      </c>
      <c r="AI220" s="69">
        <f t="shared" si="168"/>
        <v>20</v>
      </c>
      <c r="AJ220" s="189"/>
      <c r="AK220" s="189"/>
      <c r="AL220" s="189"/>
      <c r="AM220" s="189"/>
      <c r="AN220" s="213"/>
      <c r="AO220" s="213"/>
      <c r="AP220" s="213"/>
      <c r="AQ220" s="213"/>
    </row>
    <row r="221" spans="1:43" ht="130.5" x14ac:dyDescent="0.35">
      <c r="A221" s="186">
        <v>62</v>
      </c>
      <c r="B221" s="187" t="s">
        <v>399</v>
      </c>
      <c r="C221" s="190" t="s">
        <v>553</v>
      </c>
      <c r="D221" s="440" t="s">
        <v>468</v>
      </c>
      <c r="E221" s="196" t="s">
        <v>129</v>
      </c>
      <c r="F221" s="193" t="s">
        <v>564</v>
      </c>
      <c r="G221" s="193" t="s">
        <v>588</v>
      </c>
      <c r="H221" s="199" t="str">
        <f t="shared" ref="H221" si="169">CONCATENATE(E221," ",F221," ",G221)</f>
        <v xml:space="preserve">Posibilidad de pérdida reputacional debido a la indisponibilidad o alteración  de información  por  un esquema de acompañamiento presencial del levantamiento de información a través de entrevista de caracterización  por extravío o hurto del dispositivo en campo o herramientas donde se está tomando la encuesta.
</v>
      </c>
      <c r="I221" s="202" t="s">
        <v>133</v>
      </c>
      <c r="J221" s="202" t="s">
        <v>589</v>
      </c>
      <c r="K221" s="187" t="s">
        <v>76</v>
      </c>
      <c r="L221" s="187" t="s">
        <v>335</v>
      </c>
      <c r="M221" s="187">
        <v>450</v>
      </c>
      <c r="N221" s="187" t="s">
        <v>78</v>
      </c>
      <c r="O221" s="205">
        <f t="shared" ref="O221" si="170">IF(N221="Muy alta",100,IF(N221="Alta",80,IF(N221="Media",60,IF(N221="Baja",40,IF(N221="Muy baja",20,0)))))</f>
        <v>60</v>
      </c>
      <c r="P221" s="187" t="s">
        <v>88</v>
      </c>
      <c r="Q221" s="205">
        <f t="shared" ref="Q221" si="171">IF(P221="Catastrófico",100,IF(P221="Mayor",80,IF(P221="Moderado",60,IF(P221="Menor",40,IF(P221="Leve",20,0)))))</f>
        <v>60</v>
      </c>
      <c r="R221" s="187" t="s">
        <v>88</v>
      </c>
      <c r="S221" s="55" t="s">
        <v>590</v>
      </c>
      <c r="T221" s="35" t="s">
        <v>82</v>
      </c>
      <c r="U221" s="36" t="s">
        <v>100</v>
      </c>
      <c r="V221" s="36" t="s">
        <v>405</v>
      </c>
      <c r="W221" s="36" t="s">
        <v>85</v>
      </c>
      <c r="X221" s="36" t="s">
        <v>86</v>
      </c>
      <c r="Y221" s="36" t="s">
        <v>127</v>
      </c>
      <c r="Z221" s="208">
        <v>12.96</v>
      </c>
      <c r="AA221" s="69">
        <v>15</v>
      </c>
      <c r="AB221" s="69">
        <v>25</v>
      </c>
      <c r="AC221" s="69">
        <v>24</v>
      </c>
      <c r="AD221" s="69">
        <v>36</v>
      </c>
      <c r="AE221" s="437">
        <v>45</v>
      </c>
      <c r="AF221" s="69">
        <f t="shared" si="124"/>
        <v>0</v>
      </c>
      <c r="AG221" s="69">
        <f t="shared" si="125"/>
        <v>0</v>
      </c>
      <c r="AH221" s="69">
        <f>($Q$45*((AF221+AG221))/100)</f>
        <v>0</v>
      </c>
      <c r="AI221" s="69">
        <f t="shared" ref="AI221" si="172">Q221-AH221</f>
        <v>60</v>
      </c>
      <c r="AJ221" s="187" t="s">
        <v>269</v>
      </c>
      <c r="AK221" s="187" t="s">
        <v>89</v>
      </c>
      <c r="AL221" s="187" t="s">
        <v>494</v>
      </c>
      <c r="AM221" s="187" t="s">
        <v>91</v>
      </c>
      <c r="AN221" s="211"/>
      <c r="AO221" s="211"/>
      <c r="AP221" s="211"/>
      <c r="AQ221" s="211"/>
    </row>
    <row r="222" spans="1:43" ht="99" customHeight="1" x14ac:dyDescent="0.35">
      <c r="A222" s="186"/>
      <c r="B222" s="188"/>
      <c r="C222" s="191"/>
      <c r="D222" s="441"/>
      <c r="E222" s="197"/>
      <c r="F222" s="194"/>
      <c r="G222" s="194"/>
      <c r="H222" s="200"/>
      <c r="I222" s="203"/>
      <c r="J222" s="203"/>
      <c r="K222" s="188"/>
      <c r="L222" s="188"/>
      <c r="M222" s="188"/>
      <c r="N222" s="188"/>
      <c r="O222" s="206"/>
      <c r="P222" s="188"/>
      <c r="Q222" s="206"/>
      <c r="R222" s="188"/>
      <c r="S222" s="34" t="s">
        <v>591</v>
      </c>
      <c r="T222" s="35" t="s">
        <v>82</v>
      </c>
      <c r="U222" s="36" t="s">
        <v>83</v>
      </c>
      <c r="V222" s="36" t="s">
        <v>84</v>
      </c>
      <c r="W222" s="36" t="s">
        <v>85</v>
      </c>
      <c r="X222" s="36" t="s">
        <v>86</v>
      </c>
      <c r="Y222" s="36" t="s">
        <v>127</v>
      </c>
      <c r="Z222" s="209"/>
      <c r="AA222" s="69">
        <v>25</v>
      </c>
      <c r="AB222" s="69">
        <v>15</v>
      </c>
      <c r="AC222" s="69">
        <v>14.4</v>
      </c>
      <c r="AD222" s="69">
        <v>21.6</v>
      </c>
      <c r="AE222" s="438"/>
      <c r="AF222" s="69">
        <f t="shared" si="124"/>
        <v>0</v>
      </c>
      <c r="AG222" s="69">
        <f t="shared" si="125"/>
        <v>0</v>
      </c>
      <c r="AH222" s="69">
        <f>($AI$45*((AF222+AG222))/100)</f>
        <v>0</v>
      </c>
      <c r="AI222" s="69">
        <f>AI221-AH222</f>
        <v>60</v>
      </c>
      <c r="AJ222" s="188"/>
      <c r="AK222" s="188"/>
      <c r="AL222" s="188"/>
      <c r="AM222" s="188"/>
      <c r="AN222" s="212"/>
      <c r="AO222" s="212"/>
      <c r="AP222" s="212"/>
      <c r="AQ222" s="212"/>
    </row>
    <row r="223" spans="1:43" ht="101.5" x14ac:dyDescent="0.35">
      <c r="A223" s="186"/>
      <c r="B223" s="188"/>
      <c r="C223" s="191"/>
      <c r="D223" s="441"/>
      <c r="E223" s="197"/>
      <c r="F223" s="194"/>
      <c r="G223" s="194"/>
      <c r="H223" s="200"/>
      <c r="I223" s="203"/>
      <c r="J223" s="203"/>
      <c r="K223" s="188"/>
      <c r="L223" s="188"/>
      <c r="M223" s="188"/>
      <c r="N223" s="188"/>
      <c r="O223" s="206"/>
      <c r="P223" s="188"/>
      <c r="Q223" s="206"/>
      <c r="R223" s="188"/>
      <c r="S223" s="34" t="s">
        <v>592</v>
      </c>
      <c r="T223" s="35" t="s">
        <v>82</v>
      </c>
      <c r="U223" s="36" t="s">
        <v>83</v>
      </c>
      <c r="V223" s="36" t="s">
        <v>84</v>
      </c>
      <c r="W223" s="36" t="s">
        <v>85</v>
      </c>
      <c r="X223" s="36" t="s">
        <v>86</v>
      </c>
      <c r="Y223" s="36" t="s">
        <v>87</v>
      </c>
      <c r="Z223" s="209"/>
      <c r="AA223" s="69">
        <v>25</v>
      </c>
      <c r="AB223" s="69">
        <v>15</v>
      </c>
      <c r="AC223" s="69">
        <v>8.64</v>
      </c>
      <c r="AD223" s="69">
        <v>12.96</v>
      </c>
      <c r="AE223" s="438"/>
      <c r="AF223" s="69">
        <f t="shared" si="124"/>
        <v>0</v>
      </c>
      <c r="AG223" s="69">
        <f t="shared" si="125"/>
        <v>0</v>
      </c>
      <c r="AH223" s="69">
        <f>($AI$46*((AF223+AG223))/100)</f>
        <v>0</v>
      </c>
      <c r="AI223" s="69">
        <f>AI222-AH223</f>
        <v>60</v>
      </c>
      <c r="AJ223" s="188"/>
      <c r="AK223" s="188"/>
      <c r="AL223" s="188"/>
      <c r="AM223" s="188"/>
      <c r="AN223" s="212"/>
      <c r="AO223" s="212"/>
      <c r="AP223" s="212"/>
      <c r="AQ223" s="212"/>
    </row>
    <row r="224" spans="1:43" ht="290" x14ac:dyDescent="0.35">
      <c r="A224" s="186"/>
      <c r="B224" s="189"/>
      <c r="C224" s="192"/>
      <c r="D224" s="442"/>
      <c r="E224" s="198"/>
      <c r="F224" s="195"/>
      <c r="G224" s="195"/>
      <c r="H224" s="201"/>
      <c r="I224" s="204"/>
      <c r="J224" s="204"/>
      <c r="K224" s="189"/>
      <c r="L224" s="189"/>
      <c r="M224" s="189"/>
      <c r="N224" s="189"/>
      <c r="O224" s="207"/>
      <c r="P224" s="189"/>
      <c r="Q224" s="207"/>
      <c r="R224" s="189"/>
      <c r="S224" s="34" t="s">
        <v>593</v>
      </c>
      <c r="T224" s="35" t="s">
        <v>28</v>
      </c>
      <c r="U224" s="36" t="s">
        <v>93</v>
      </c>
      <c r="V224" s="36" t="s">
        <v>84</v>
      </c>
      <c r="W224" s="36" t="s">
        <v>85</v>
      </c>
      <c r="X224" s="36" t="s">
        <v>86</v>
      </c>
      <c r="Y224" s="36" t="s">
        <v>87</v>
      </c>
      <c r="Z224" s="210"/>
      <c r="AA224" s="69">
        <v>0</v>
      </c>
      <c r="AB224" s="69">
        <v>0</v>
      </c>
      <c r="AC224" s="69">
        <v>0</v>
      </c>
      <c r="AD224" s="69">
        <v>12.96</v>
      </c>
      <c r="AE224" s="439"/>
      <c r="AF224" s="69">
        <f t="shared" si="124"/>
        <v>10</v>
      </c>
      <c r="AG224" s="69">
        <f t="shared" si="125"/>
        <v>15</v>
      </c>
      <c r="AH224" s="69">
        <f>($AI$47*((AF224+AG224))/100)</f>
        <v>15</v>
      </c>
      <c r="AI224" s="69">
        <f t="shared" ref="AI224" si="173">AI223-AH224</f>
        <v>45</v>
      </c>
      <c r="AJ224" s="189"/>
      <c r="AK224" s="189"/>
      <c r="AL224" s="189"/>
      <c r="AM224" s="189"/>
      <c r="AN224" s="213"/>
      <c r="AO224" s="213"/>
      <c r="AP224" s="213"/>
      <c r="AQ224" s="213"/>
    </row>
    <row r="225" spans="1:43" ht="72.5" x14ac:dyDescent="0.35">
      <c r="A225" s="186">
        <v>63</v>
      </c>
      <c r="B225" s="187" t="s">
        <v>399</v>
      </c>
      <c r="C225" s="190" t="s">
        <v>553</v>
      </c>
      <c r="D225" s="193" t="s">
        <v>594</v>
      </c>
      <c r="E225" s="196" t="s">
        <v>70</v>
      </c>
      <c r="F225" s="193" t="s">
        <v>537</v>
      </c>
      <c r="G225" s="446" t="s">
        <v>595</v>
      </c>
      <c r="H225" s="199" t="str">
        <f t="shared" ref="H225" si="174">CONCATENATE(E225," ",F225," ",G225)</f>
        <v>Posibilidad de pérdida económica y reputacional por indisponibilidad, divulgación o alteración no autorizada de información debido a falla Técnica y /o humana en la atención del soporte, daño o hurto de equipos de cómputo asignados a los colaboradores de la Entidad.</v>
      </c>
      <c r="I225" s="202" t="s">
        <v>133</v>
      </c>
      <c r="J225" s="202" t="s">
        <v>596</v>
      </c>
      <c r="K225" s="187" t="s">
        <v>97</v>
      </c>
      <c r="L225" s="187" t="s">
        <v>335</v>
      </c>
      <c r="M225" s="187">
        <v>3280</v>
      </c>
      <c r="N225" s="187" t="s">
        <v>364</v>
      </c>
      <c r="O225" s="205">
        <f t="shared" ref="O225" si="175">IF(N225="Muy alta",100,IF(N225="Alta",80,IF(N225="Media",60,IF(N225="Baja",40,IF(N225="Muy baja",20,0)))))</f>
        <v>80</v>
      </c>
      <c r="P225" s="187" t="s">
        <v>79</v>
      </c>
      <c r="Q225" s="205">
        <f t="shared" ref="Q225" si="176">IF(P225="Catastrófico",100,IF(P225="Mayor",80,IF(P225="Moderado",60,IF(P225="Menor",40,IF(P225="Leve",20,0)))))</f>
        <v>80</v>
      </c>
      <c r="R225" s="187" t="s">
        <v>80</v>
      </c>
      <c r="S225" s="55" t="s">
        <v>597</v>
      </c>
      <c r="T225" s="35" t="s">
        <v>82</v>
      </c>
      <c r="U225" s="36" t="s">
        <v>83</v>
      </c>
      <c r="V225" s="36" t="s">
        <v>84</v>
      </c>
      <c r="W225" s="36" t="s">
        <v>85</v>
      </c>
      <c r="X225" s="36" t="s">
        <v>86</v>
      </c>
      <c r="Y225" s="36" t="s">
        <v>87</v>
      </c>
      <c r="Z225" s="437">
        <v>5.1840000000000002</v>
      </c>
      <c r="AA225" s="69">
        <v>25</v>
      </c>
      <c r="AB225" s="69">
        <v>15</v>
      </c>
      <c r="AC225" s="69">
        <v>32</v>
      </c>
      <c r="AD225" s="69">
        <v>48</v>
      </c>
      <c r="AE225" s="437">
        <v>80</v>
      </c>
      <c r="AF225" s="69">
        <f t="shared" si="124"/>
        <v>0</v>
      </c>
      <c r="AG225" s="69">
        <f t="shared" si="125"/>
        <v>0</v>
      </c>
      <c r="AH225" s="69">
        <f>($Q$49*((AF225+AG225))/100)</f>
        <v>0</v>
      </c>
      <c r="AI225" s="69">
        <f t="shared" ref="AI225" si="177">Q225-AH225</f>
        <v>80</v>
      </c>
      <c r="AJ225" s="187" t="s">
        <v>80</v>
      </c>
      <c r="AK225" s="187" t="s">
        <v>89</v>
      </c>
      <c r="AL225" s="187" t="s">
        <v>598</v>
      </c>
      <c r="AM225" s="187" t="s">
        <v>91</v>
      </c>
      <c r="AN225" s="211"/>
      <c r="AO225" s="211"/>
      <c r="AP225" s="211"/>
      <c r="AQ225" s="211"/>
    </row>
    <row r="226" spans="1:43" ht="87" x14ac:dyDescent="0.35">
      <c r="A226" s="186"/>
      <c r="B226" s="188"/>
      <c r="C226" s="191"/>
      <c r="D226" s="194"/>
      <c r="E226" s="197"/>
      <c r="F226" s="194"/>
      <c r="G226" s="447"/>
      <c r="H226" s="200"/>
      <c r="I226" s="203"/>
      <c r="J226" s="203"/>
      <c r="K226" s="188"/>
      <c r="L226" s="188"/>
      <c r="M226" s="188"/>
      <c r="N226" s="188"/>
      <c r="O226" s="206"/>
      <c r="P226" s="188"/>
      <c r="Q226" s="206"/>
      <c r="R226" s="188"/>
      <c r="S226" s="34" t="s">
        <v>599</v>
      </c>
      <c r="T226" s="35" t="s">
        <v>82</v>
      </c>
      <c r="U226" s="36" t="s">
        <v>83</v>
      </c>
      <c r="V226" s="36" t="s">
        <v>84</v>
      </c>
      <c r="W226" s="36" t="s">
        <v>85</v>
      </c>
      <c r="X226" s="36" t="s">
        <v>86</v>
      </c>
      <c r="Y226" s="36" t="s">
        <v>87</v>
      </c>
      <c r="Z226" s="438"/>
      <c r="AA226" s="69">
        <v>25</v>
      </c>
      <c r="AB226" s="69">
        <v>15</v>
      </c>
      <c r="AC226" s="69">
        <v>19.2</v>
      </c>
      <c r="AD226" s="69">
        <v>28.8</v>
      </c>
      <c r="AE226" s="438"/>
      <c r="AF226" s="69">
        <f t="shared" si="124"/>
        <v>0</v>
      </c>
      <c r="AG226" s="69">
        <f t="shared" si="125"/>
        <v>0</v>
      </c>
      <c r="AH226" s="69">
        <f>($AI$49*((AF226+AG226))/100)</f>
        <v>0</v>
      </c>
      <c r="AI226" s="69">
        <f>AI225-AH226</f>
        <v>80</v>
      </c>
      <c r="AJ226" s="188"/>
      <c r="AK226" s="188"/>
      <c r="AL226" s="188"/>
      <c r="AM226" s="188"/>
      <c r="AN226" s="212"/>
      <c r="AO226" s="212"/>
      <c r="AP226" s="212"/>
      <c r="AQ226" s="212"/>
    </row>
    <row r="227" spans="1:43" ht="96" customHeight="1" x14ac:dyDescent="0.35">
      <c r="A227" s="186"/>
      <c r="B227" s="188"/>
      <c r="C227" s="191"/>
      <c r="D227" s="194"/>
      <c r="E227" s="197"/>
      <c r="F227" s="194"/>
      <c r="G227" s="447"/>
      <c r="H227" s="200"/>
      <c r="I227" s="203"/>
      <c r="J227" s="203"/>
      <c r="K227" s="188"/>
      <c r="L227" s="188"/>
      <c r="M227" s="188"/>
      <c r="N227" s="188"/>
      <c r="O227" s="206"/>
      <c r="P227" s="188"/>
      <c r="Q227" s="206"/>
      <c r="R227" s="188"/>
      <c r="S227" s="64" t="s">
        <v>600</v>
      </c>
      <c r="T227" s="35" t="s">
        <v>82</v>
      </c>
      <c r="U227" s="36" t="s">
        <v>83</v>
      </c>
      <c r="V227" s="36" t="s">
        <v>405</v>
      </c>
      <c r="W227" s="36" t="s">
        <v>85</v>
      </c>
      <c r="X227" s="36" t="s">
        <v>86</v>
      </c>
      <c r="Y227" s="36" t="s">
        <v>87</v>
      </c>
      <c r="Z227" s="438"/>
      <c r="AA227" s="69">
        <v>25</v>
      </c>
      <c r="AB227" s="69">
        <v>25</v>
      </c>
      <c r="AC227" s="69">
        <v>14.4</v>
      </c>
      <c r="AD227" s="69">
        <v>14.4</v>
      </c>
      <c r="AE227" s="438"/>
      <c r="AF227" s="69">
        <f t="shared" si="124"/>
        <v>0</v>
      </c>
      <c r="AG227" s="69">
        <f t="shared" si="125"/>
        <v>0</v>
      </c>
      <c r="AH227" s="69">
        <f>($AI$50*((AF227+AG227))/100)</f>
        <v>0</v>
      </c>
      <c r="AI227" s="69">
        <f>AI226-AH227</f>
        <v>80</v>
      </c>
      <c r="AJ227" s="188"/>
      <c r="AK227" s="188"/>
      <c r="AL227" s="188"/>
      <c r="AM227" s="188"/>
      <c r="AN227" s="212"/>
      <c r="AO227" s="212"/>
      <c r="AP227" s="212"/>
      <c r="AQ227" s="212"/>
    </row>
    <row r="228" spans="1:43" ht="78.75" customHeight="1" x14ac:dyDescent="0.35">
      <c r="A228" s="186"/>
      <c r="B228" s="188"/>
      <c r="C228" s="191"/>
      <c r="D228" s="194"/>
      <c r="E228" s="197"/>
      <c r="F228" s="194"/>
      <c r="G228" s="447"/>
      <c r="H228" s="200"/>
      <c r="I228" s="203"/>
      <c r="J228" s="203"/>
      <c r="K228" s="188"/>
      <c r="L228" s="188"/>
      <c r="M228" s="188"/>
      <c r="N228" s="188"/>
      <c r="O228" s="206"/>
      <c r="P228" s="188"/>
      <c r="Q228" s="206"/>
      <c r="R228" s="188"/>
      <c r="S228" s="71" t="s">
        <v>601</v>
      </c>
      <c r="T228" s="61" t="s">
        <v>82</v>
      </c>
      <c r="U228" s="61" t="s">
        <v>83</v>
      </c>
      <c r="V228" s="61" t="s">
        <v>84</v>
      </c>
      <c r="W228" s="61" t="s">
        <v>85</v>
      </c>
      <c r="X228" s="61" t="s">
        <v>86</v>
      </c>
      <c r="Y228" s="61" t="s">
        <v>127</v>
      </c>
      <c r="Z228" s="438"/>
      <c r="AA228" s="69">
        <v>25</v>
      </c>
      <c r="AB228" s="69">
        <v>15</v>
      </c>
      <c r="AC228" s="69">
        <v>5.76</v>
      </c>
      <c r="AD228" s="69">
        <v>8.64</v>
      </c>
      <c r="AE228" s="438"/>
      <c r="AF228" s="69">
        <f t="shared" si="124"/>
        <v>0</v>
      </c>
      <c r="AG228" s="69">
        <f t="shared" si="125"/>
        <v>0</v>
      </c>
      <c r="AH228" s="69">
        <f>($AI$51*((AF228+AG228))/100)</f>
        <v>0</v>
      </c>
      <c r="AI228" s="69">
        <f>AI227-AH228</f>
        <v>80</v>
      </c>
      <c r="AJ228" s="188"/>
      <c r="AK228" s="188"/>
      <c r="AL228" s="188"/>
      <c r="AM228" s="188"/>
      <c r="AN228" s="212"/>
      <c r="AO228" s="212"/>
      <c r="AP228" s="212"/>
      <c r="AQ228" s="212"/>
    </row>
    <row r="229" spans="1:43" ht="79.5" customHeight="1" x14ac:dyDescent="0.35">
      <c r="A229" s="186"/>
      <c r="B229" s="189"/>
      <c r="C229" s="192"/>
      <c r="D229" s="195"/>
      <c r="E229" s="198"/>
      <c r="F229" s="195"/>
      <c r="G229" s="448"/>
      <c r="H229" s="201"/>
      <c r="I229" s="204"/>
      <c r="J229" s="204"/>
      <c r="K229" s="189"/>
      <c r="L229" s="189"/>
      <c r="M229" s="189"/>
      <c r="N229" s="189"/>
      <c r="O229" s="207"/>
      <c r="P229" s="189"/>
      <c r="Q229" s="207"/>
      <c r="R229" s="189"/>
      <c r="S229" s="67" t="s">
        <v>602</v>
      </c>
      <c r="T229" s="61" t="s">
        <v>82</v>
      </c>
      <c r="U229" s="61" t="s">
        <v>83</v>
      </c>
      <c r="V229" s="61" t="s">
        <v>84</v>
      </c>
      <c r="W229" s="61" t="s">
        <v>85</v>
      </c>
      <c r="X229" s="61" t="s">
        <v>86</v>
      </c>
      <c r="Y229" s="61" t="s">
        <v>87</v>
      </c>
      <c r="Z229" s="439"/>
      <c r="AA229" s="69">
        <v>25</v>
      </c>
      <c r="AB229" s="69">
        <v>15</v>
      </c>
      <c r="AC229" s="69">
        <v>3.4560000000000004</v>
      </c>
      <c r="AD229" s="69">
        <v>5.1840000000000002</v>
      </c>
      <c r="AE229" s="439"/>
      <c r="AF229" s="69">
        <f t="shared" si="124"/>
        <v>0</v>
      </c>
      <c r="AG229" s="69">
        <f t="shared" si="125"/>
        <v>0</v>
      </c>
      <c r="AH229" s="69">
        <f>($AI$52*((AF229+AG229))/100)</f>
        <v>0</v>
      </c>
      <c r="AI229" s="69">
        <f t="shared" ref="AI229" si="178">AI228-AH229</f>
        <v>80</v>
      </c>
      <c r="AJ229" s="189"/>
      <c r="AK229" s="189"/>
      <c r="AL229" s="189"/>
      <c r="AM229" s="189"/>
      <c r="AN229" s="213"/>
      <c r="AO229" s="213"/>
      <c r="AP229" s="213"/>
      <c r="AQ229" s="213"/>
    </row>
    <row r="230" spans="1:43" ht="132" customHeight="1" x14ac:dyDescent="0.35">
      <c r="A230" s="186">
        <v>64</v>
      </c>
      <c r="B230" s="187" t="s">
        <v>399</v>
      </c>
      <c r="C230" s="190" t="s">
        <v>553</v>
      </c>
      <c r="D230" s="193" t="s">
        <v>603</v>
      </c>
      <c r="E230" s="196" t="s">
        <v>129</v>
      </c>
      <c r="F230" s="193" t="s">
        <v>537</v>
      </c>
      <c r="G230" s="187" t="s">
        <v>604</v>
      </c>
      <c r="H230" s="199" t="str">
        <f t="shared" ref="H230" si="179">CONCATENATE(E230," ",F230," ",G230)</f>
        <v>Posibilidad de pérdida reputacional por indisponibilidad, divulgación o alteración no autorizada de información a causa a la no realización de las copias de respaldo por no implementar la política y/o protocolo para realizar backup de la información, una inadecuada gestión de identidades y control de acceso a los recursos y repositorios de información de la organización o  causado por obsolescencia tecnológica en servidores</v>
      </c>
      <c r="I230" s="202" t="s">
        <v>133</v>
      </c>
      <c r="J230" s="202" t="s">
        <v>605</v>
      </c>
      <c r="K230" s="187" t="s">
        <v>470</v>
      </c>
      <c r="L230" s="187" t="s">
        <v>606</v>
      </c>
      <c r="M230" s="187">
        <v>300000</v>
      </c>
      <c r="N230" s="187" t="s">
        <v>364</v>
      </c>
      <c r="O230" s="205">
        <f t="shared" ref="O230" si="180">IF(N230="Muy alta",100,IF(N230="Alta",80,IF(N230="Media",60,IF(N230="Baja",40,IF(N230="Muy baja",20,0)))))</f>
        <v>80</v>
      </c>
      <c r="P230" s="187" t="s">
        <v>79</v>
      </c>
      <c r="Q230" s="205">
        <f t="shared" ref="Q230" si="181">IF(P230="Catastrófico",100,IF(P230="Mayor",80,IF(P230="Moderado",60,IF(P230="Menor",40,IF(P230="Leve",20,0)))))</f>
        <v>80</v>
      </c>
      <c r="R230" s="187" t="s">
        <v>80</v>
      </c>
      <c r="S230" s="55" t="s">
        <v>607</v>
      </c>
      <c r="T230" s="61" t="s">
        <v>82</v>
      </c>
      <c r="U230" s="61" t="s">
        <v>83</v>
      </c>
      <c r="V230" s="61" t="s">
        <v>405</v>
      </c>
      <c r="W230" s="61" t="s">
        <v>85</v>
      </c>
      <c r="X230" s="61" t="s">
        <v>86</v>
      </c>
      <c r="Y230" s="61" t="s">
        <v>87</v>
      </c>
      <c r="Z230" s="208">
        <v>12</v>
      </c>
      <c r="AA230" s="35">
        <v>25</v>
      </c>
      <c r="AB230" s="35">
        <v>25</v>
      </c>
      <c r="AC230" s="35">
        <v>40</v>
      </c>
      <c r="AD230" s="35">
        <v>40</v>
      </c>
      <c r="AE230" s="208">
        <v>80</v>
      </c>
      <c r="AF230" s="35">
        <f t="shared" si="124"/>
        <v>0</v>
      </c>
      <c r="AG230" s="35">
        <f t="shared" si="125"/>
        <v>0</v>
      </c>
      <c r="AH230" s="35">
        <f>($Q$54*(AF230+AG230)/100)</f>
        <v>0</v>
      </c>
      <c r="AI230" s="35">
        <f t="shared" ref="AI230" si="182">Q230-AH230</f>
        <v>80</v>
      </c>
      <c r="AJ230" s="187" t="s">
        <v>80</v>
      </c>
      <c r="AK230" s="187" t="s">
        <v>102</v>
      </c>
      <c r="AL230" s="187" t="s">
        <v>540</v>
      </c>
      <c r="AM230" s="187" t="s">
        <v>608</v>
      </c>
      <c r="AN230" s="182">
        <v>44593</v>
      </c>
      <c r="AO230" s="182">
        <v>44713</v>
      </c>
      <c r="AP230" s="182">
        <v>44652</v>
      </c>
      <c r="AQ230" s="205" t="s">
        <v>609</v>
      </c>
    </row>
    <row r="231" spans="1:43" ht="124.5" customHeight="1" x14ac:dyDescent="0.35">
      <c r="A231" s="186"/>
      <c r="B231" s="188"/>
      <c r="C231" s="191"/>
      <c r="D231" s="194"/>
      <c r="E231" s="197"/>
      <c r="F231" s="194"/>
      <c r="G231" s="188"/>
      <c r="H231" s="200"/>
      <c r="I231" s="203"/>
      <c r="J231" s="203"/>
      <c r="K231" s="188"/>
      <c r="L231" s="188"/>
      <c r="M231" s="188"/>
      <c r="N231" s="188"/>
      <c r="O231" s="206"/>
      <c r="P231" s="188"/>
      <c r="Q231" s="206"/>
      <c r="R231" s="188"/>
      <c r="S231" s="71" t="s">
        <v>610</v>
      </c>
      <c r="T231" s="61" t="s">
        <v>82</v>
      </c>
      <c r="U231" s="61" t="s">
        <v>83</v>
      </c>
      <c r="V231" s="61" t="s">
        <v>84</v>
      </c>
      <c r="W231" s="61" t="s">
        <v>85</v>
      </c>
      <c r="X231" s="61" t="s">
        <v>86</v>
      </c>
      <c r="Y231" s="61" t="s">
        <v>87</v>
      </c>
      <c r="Z231" s="209"/>
      <c r="AA231" s="35">
        <v>25</v>
      </c>
      <c r="AB231" s="35">
        <v>15</v>
      </c>
      <c r="AC231" s="35">
        <v>16</v>
      </c>
      <c r="AD231" s="35">
        <v>24</v>
      </c>
      <c r="AE231" s="209"/>
      <c r="AF231" s="35">
        <f t="shared" si="124"/>
        <v>0</v>
      </c>
      <c r="AG231" s="35">
        <f t="shared" si="125"/>
        <v>0</v>
      </c>
      <c r="AH231" s="35">
        <f>($AI$54*((AF231+AG231))/100)</f>
        <v>0</v>
      </c>
      <c r="AI231" s="35">
        <f t="shared" ref="AI231:AI232" si="183">AI230-AH231</f>
        <v>80</v>
      </c>
      <c r="AJ231" s="188"/>
      <c r="AK231" s="188"/>
      <c r="AL231" s="188"/>
      <c r="AM231" s="188"/>
      <c r="AN231" s="183"/>
      <c r="AO231" s="183"/>
      <c r="AP231" s="183"/>
      <c r="AQ231" s="206"/>
    </row>
    <row r="232" spans="1:43" ht="136.5" customHeight="1" x14ac:dyDescent="0.35">
      <c r="A232" s="186"/>
      <c r="B232" s="189"/>
      <c r="C232" s="192"/>
      <c r="D232" s="195"/>
      <c r="E232" s="198"/>
      <c r="F232" s="195"/>
      <c r="G232" s="189"/>
      <c r="H232" s="201"/>
      <c r="I232" s="204"/>
      <c r="J232" s="204"/>
      <c r="K232" s="189"/>
      <c r="L232" s="189"/>
      <c r="M232" s="189"/>
      <c r="N232" s="189"/>
      <c r="O232" s="207"/>
      <c r="P232" s="189"/>
      <c r="Q232" s="207"/>
      <c r="R232" s="189"/>
      <c r="S232" s="67" t="s">
        <v>611</v>
      </c>
      <c r="T232" s="61" t="s">
        <v>82</v>
      </c>
      <c r="U232" s="61" t="s">
        <v>83</v>
      </c>
      <c r="V232" s="61" t="s">
        <v>405</v>
      </c>
      <c r="W232" s="61" t="s">
        <v>85</v>
      </c>
      <c r="X232" s="61" t="s">
        <v>86</v>
      </c>
      <c r="Y232" s="61" t="s">
        <v>87</v>
      </c>
      <c r="Z232" s="210"/>
      <c r="AA232" s="35">
        <v>25</v>
      </c>
      <c r="AB232" s="35">
        <v>25</v>
      </c>
      <c r="AC232" s="35">
        <v>12</v>
      </c>
      <c r="AD232" s="35">
        <v>12</v>
      </c>
      <c r="AE232" s="210"/>
      <c r="AF232" s="35">
        <f t="shared" si="124"/>
        <v>0</v>
      </c>
      <c r="AG232" s="35">
        <f t="shared" si="125"/>
        <v>0</v>
      </c>
      <c r="AH232" s="35">
        <f>($AI$55*((AF232+AG232))/100)</f>
        <v>0</v>
      </c>
      <c r="AI232" s="35">
        <f t="shared" si="183"/>
        <v>80</v>
      </c>
      <c r="AJ232" s="189"/>
      <c r="AK232" s="189"/>
      <c r="AL232" s="189"/>
      <c r="AM232" s="189"/>
      <c r="AN232" s="184"/>
      <c r="AO232" s="184"/>
      <c r="AP232" s="184"/>
      <c r="AQ232" s="207"/>
    </row>
    <row r="233" spans="1:43" ht="210.75" customHeight="1" x14ac:dyDescent="0.35">
      <c r="A233" s="186">
        <v>65</v>
      </c>
      <c r="B233" s="187" t="s">
        <v>399</v>
      </c>
      <c r="C233" s="190" t="s">
        <v>553</v>
      </c>
      <c r="D233" s="193" t="s">
        <v>612</v>
      </c>
      <c r="E233" s="196" t="s">
        <v>129</v>
      </c>
      <c r="F233" s="193" t="s">
        <v>613</v>
      </c>
      <c r="G233" s="193" t="s">
        <v>614</v>
      </c>
      <c r="H233" s="199" t="str">
        <f t="shared" ref="H233" si="184">CONCATENATE(E233," ",F233," ",G233)</f>
        <v>Posibilidad de pérdida reputacional debido a la indisponibilidad   de información  por daño de los equipos de comunicaciones</v>
      </c>
      <c r="I233" s="202" t="s">
        <v>133</v>
      </c>
      <c r="J233" s="202" t="s">
        <v>615</v>
      </c>
      <c r="K233" s="187" t="s">
        <v>470</v>
      </c>
      <c r="L233" s="187" t="s">
        <v>420</v>
      </c>
      <c r="M233" s="187">
        <v>2000</v>
      </c>
      <c r="N233" s="187" t="s">
        <v>364</v>
      </c>
      <c r="O233" s="205">
        <f t="shared" ref="O233" si="185">IF(N233="Muy alta",100,IF(N233="Alta",80,IF(N233="Media",60,IF(N233="Baja",40,IF(N233="Muy baja",20,0)))))</f>
        <v>80</v>
      </c>
      <c r="P233" s="187" t="s">
        <v>277</v>
      </c>
      <c r="Q233" s="205">
        <f t="shared" ref="Q233" si="186">IF(P233="Catastrófico",100,IF(P233="Mayor",80,IF(P233="Moderado",60,IF(P233="Menor",40,IF(P233="Leve",20,0)))))</f>
        <v>20</v>
      </c>
      <c r="R233" s="187" t="s">
        <v>88</v>
      </c>
      <c r="S233" s="72" t="s">
        <v>616</v>
      </c>
      <c r="T233" s="35" t="s">
        <v>82</v>
      </c>
      <c r="U233" s="36" t="s">
        <v>83</v>
      </c>
      <c r="V233" s="36" t="s">
        <v>84</v>
      </c>
      <c r="W233" s="36" t="s">
        <v>85</v>
      </c>
      <c r="X233" s="36" t="s">
        <v>86</v>
      </c>
      <c r="Y233" s="36" t="s">
        <v>127</v>
      </c>
      <c r="Z233" s="208">
        <v>28.8</v>
      </c>
      <c r="AA233" s="35">
        <v>25</v>
      </c>
      <c r="AB233" s="35">
        <v>15</v>
      </c>
      <c r="AC233" s="35">
        <v>32</v>
      </c>
      <c r="AD233" s="35">
        <v>48</v>
      </c>
      <c r="AE233" s="208">
        <v>20</v>
      </c>
      <c r="AF233" s="35">
        <f t="shared" si="124"/>
        <v>0</v>
      </c>
      <c r="AG233" s="35">
        <f t="shared" si="125"/>
        <v>0</v>
      </c>
      <c r="AH233" s="35">
        <f>($Q$57*((AF233+AG233))/100)</f>
        <v>0</v>
      </c>
      <c r="AI233" s="35">
        <f t="shared" ref="AI233" si="187">Q233-AH233</f>
        <v>20</v>
      </c>
      <c r="AJ233" s="187" t="s">
        <v>269</v>
      </c>
      <c r="AK233" s="187" t="s">
        <v>102</v>
      </c>
      <c r="AL233" s="187" t="s">
        <v>540</v>
      </c>
      <c r="AM233" s="187" t="s">
        <v>617</v>
      </c>
      <c r="AN233" s="182">
        <v>44593</v>
      </c>
      <c r="AO233" s="182">
        <v>44713</v>
      </c>
      <c r="AP233" s="182">
        <v>44652</v>
      </c>
      <c r="AQ233" s="205" t="s">
        <v>609</v>
      </c>
    </row>
    <row r="234" spans="1:43" ht="210.75" customHeight="1" x14ac:dyDescent="0.35">
      <c r="A234" s="186"/>
      <c r="B234" s="188"/>
      <c r="C234" s="191"/>
      <c r="D234" s="194"/>
      <c r="E234" s="197"/>
      <c r="F234" s="194"/>
      <c r="G234" s="194"/>
      <c r="H234" s="200"/>
      <c r="I234" s="203"/>
      <c r="J234" s="203"/>
      <c r="K234" s="188"/>
      <c r="L234" s="188"/>
      <c r="M234" s="188"/>
      <c r="N234" s="188"/>
      <c r="O234" s="206"/>
      <c r="P234" s="188"/>
      <c r="Q234" s="206"/>
      <c r="R234" s="188"/>
      <c r="S234" s="73" t="s">
        <v>618</v>
      </c>
      <c r="T234" s="35" t="s">
        <v>82</v>
      </c>
      <c r="U234" s="36" t="s">
        <v>83</v>
      </c>
      <c r="V234" s="36" t="s">
        <v>84</v>
      </c>
      <c r="W234" s="36" t="s">
        <v>85</v>
      </c>
      <c r="X234" s="36" t="s">
        <v>86</v>
      </c>
      <c r="Y234" s="36" t="s">
        <v>127</v>
      </c>
      <c r="Z234" s="209"/>
      <c r="AA234" s="35">
        <v>25</v>
      </c>
      <c r="AB234" s="35">
        <v>15</v>
      </c>
      <c r="AC234" s="35">
        <v>19.2</v>
      </c>
      <c r="AD234" s="35">
        <v>28.8</v>
      </c>
      <c r="AE234" s="209"/>
      <c r="AF234" s="35">
        <f t="shared" si="124"/>
        <v>0</v>
      </c>
      <c r="AG234" s="35">
        <f t="shared" si="125"/>
        <v>0</v>
      </c>
      <c r="AH234" s="35">
        <f>($AI$57*((AF234+AG234))/100)</f>
        <v>0</v>
      </c>
      <c r="AI234" s="35">
        <f t="shared" ref="AI234:AI235" si="188">AI233-AH234</f>
        <v>20</v>
      </c>
      <c r="AJ234" s="188"/>
      <c r="AK234" s="188"/>
      <c r="AL234" s="188"/>
      <c r="AM234" s="188"/>
      <c r="AN234" s="183"/>
      <c r="AO234" s="183"/>
      <c r="AP234" s="183"/>
      <c r="AQ234" s="206"/>
    </row>
    <row r="235" spans="1:43" x14ac:dyDescent="0.35">
      <c r="B235" s="189"/>
      <c r="C235" s="192"/>
      <c r="D235" s="195"/>
      <c r="E235" s="198"/>
      <c r="F235" s="195"/>
      <c r="G235" s="195"/>
      <c r="H235" s="201"/>
      <c r="I235" s="204"/>
      <c r="J235" s="204"/>
      <c r="K235" s="189"/>
      <c r="L235" s="189"/>
      <c r="M235" s="189"/>
      <c r="N235" s="189"/>
      <c r="O235" s="207"/>
      <c r="P235" s="189"/>
      <c r="Q235" s="207"/>
      <c r="R235" s="189"/>
      <c r="S235" s="37"/>
      <c r="T235" s="35" t="str">
        <f t="shared" si="126"/>
        <v xml:space="preserve"> </v>
      </c>
      <c r="U235" s="36"/>
      <c r="V235" s="36"/>
      <c r="W235" s="36"/>
      <c r="X235" s="36"/>
      <c r="Y235" s="36"/>
      <c r="Z235" s="210"/>
      <c r="AA235" s="35">
        <v>0</v>
      </c>
      <c r="AB235" s="35">
        <v>0</v>
      </c>
      <c r="AC235" s="35">
        <v>0</v>
      </c>
      <c r="AD235" s="35">
        <v>28.8</v>
      </c>
      <c r="AE235" s="210"/>
      <c r="AF235" s="35">
        <f t="shared" si="124"/>
        <v>0</v>
      </c>
      <c r="AG235" s="35">
        <f t="shared" si="125"/>
        <v>0</v>
      </c>
      <c r="AH235" s="35">
        <f>($AI$58*((AF235+AG235))/100)</f>
        <v>0</v>
      </c>
      <c r="AI235" s="35">
        <f t="shared" si="188"/>
        <v>20</v>
      </c>
      <c r="AJ235" s="189"/>
      <c r="AK235" s="189"/>
      <c r="AL235" s="189"/>
      <c r="AM235" s="189"/>
      <c r="AN235" s="184"/>
      <c r="AO235" s="184"/>
      <c r="AP235" s="184"/>
      <c r="AQ235" s="207"/>
    </row>
    <row r="236" spans="1:43" ht="123" customHeight="1" x14ac:dyDescent="0.35">
      <c r="A236" s="186">
        <v>66</v>
      </c>
      <c r="B236" s="187" t="s">
        <v>399</v>
      </c>
      <c r="C236" s="190" t="s">
        <v>553</v>
      </c>
      <c r="D236" s="193" t="s">
        <v>619</v>
      </c>
      <c r="E236" s="196" t="s">
        <v>129</v>
      </c>
      <c r="F236" s="193" t="s">
        <v>620</v>
      </c>
      <c r="G236" s="193" t="s">
        <v>621</v>
      </c>
      <c r="H236" s="199" t="str">
        <f t="shared" ref="H236" si="189">CONCATENATE(E236," ",F236," ",G236)</f>
        <v>Posibilidad de pérdida reputacional por divulgación o alteración no autorizada de información  debido a la ausencia de políticas y controles a nivel de dominio y sistemas de información</v>
      </c>
      <c r="I236" s="202" t="s">
        <v>133</v>
      </c>
      <c r="J236" s="202" t="s">
        <v>622</v>
      </c>
      <c r="K236" s="187" t="s">
        <v>76</v>
      </c>
      <c r="L236" s="187" t="s">
        <v>77</v>
      </c>
      <c r="M236" s="187">
        <v>360</v>
      </c>
      <c r="N236" s="187" t="s">
        <v>124</v>
      </c>
      <c r="O236" s="205">
        <f t="shared" ref="O236" si="190">IF(N236="Muy alta",100,IF(N236="Alta",80,IF(N236="Media",60,IF(N236="Baja",40,IF(N236="Muy baja",20,0)))))</f>
        <v>40</v>
      </c>
      <c r="P236" s="187" t="s">
        <v>147</v>
      </c>
      <c r="Q236" s="205">
        <f t="shared" ref="Q236" si="191">IF(P236="Catastrófico",100,IF(P236="Mayor",80,IF(P236="Moderado",60,IF(P236="Menor",40,IF(P236="Leve",20,0)))))</f>
        <v>100</v>
      </c>
      <c r="R236" s="187" t="s">
        <v>148</v>
      </c>
      <c r="S236" s="55" t="s">
        <v>623</v>
      </c>
      <c r="T236" s="35" t="s">
        <v>82</v>
      </c>
      <c r="U236" s="36" t="s">
        <v>83</v>
      </c>
      <c r="V236" s="36" t="s">
        <v>84</v>
      </c>
      <c r="W236" s="36" t="s">
        <v>85</v>
      </c>
      <c r="X236" s="36" t="s">
        <v>86</v>
      </c>
      <c r="Y236" s="36" t="s">
        <v>87</v>
      </c>
      <c r="Z236" s="208">
        <v>5.4720000000000004</v>
      </c>
      <c r="AA236" s="35">
        <v>25</v>
      </c>
      <c r="AB236" s="35">
        <v>15</v>
      </c>
      <c r="AC236" s="35">
        <v>16</v>
      </c>
      <c r="AD236" s="35">
        <v>24</v>
      </c>
      <c r="AE236" s="208">
        <v>100</v>
      </c>
      <c r="AF236" s="35">
        <f t="shared" si="124"/>
        <v>0</v>
      </c>
      <c r="AG236" s="35">
        <f t="shared" si="125"/>
        <v>0</v>
      </c>
      <c r="AH236" s="35">
        <f>($Q$60*((AF236+AG236))/100)</f>
        <v>0</v>
      </c>
      <c r="AI236" s="35">
        <f t="shared" ref="AI236" si="192">Q236-AH236</f>
        <v>100</v>
      </c>
      <c r="AJ236" s="187" t="s">
        <v>148</v>
      </c>
      <c r="AK236" s="187" t="s">
        <v>102</v>
      </c>
      <c r="AL236" s="187" t="s">
        <v>568</v>
      </c>
      <c r="AM236" s="182" t="s">
        <v>624</v>
      </c>
      <c r="AN236" s="182">
        <v>44593</v>
      </c>
      <c r="AO236" s="182">
        <v>44713</v>
      </c>
      <c r="AP236" s="182">
        <v>44652</v>
      </c>
      <c r="AQ236" s="182" t="s">
        <v>625</v>
      </c>
    </row>
    <row r="237" spans="1:43" ht="113.25" customHeight="1" x14ac:dyDescent="0.35">
      <c r="A237" s="186"/>
      <c r="B237" s="188"/>
      <c r="C237" s="191"/>
      <c r="D237" s="194"/>
      <c r="E237" s="197"/>
      <c r="F237" s="194"/>
      <c r="G237" s="194"/>
      <c r="H237" s="200"/>
      <c r="I237" s="203"/>
      <c r="J237" s="203"/>
      <c r="K237" s="188"/>
      <c r="L237" s="188"/>
      <c r="M237" s="188"/>
      <c r="N237" s="188"/>
      <c r="O237" s="206"/>
      <c r="P237" s="188"/>
      <c r="Q237" s="206"/>
      <c r="R237" s="188"/>
      <c r="S237" s="67" t="s">
        <v>626</v>
      </c>
      <c r="T237" s="61" t="s">
        <v>82</v>
      </c>
      <c r="U237" s="61" t="s">
        <v>83</v>
      </c>
      <c r="V237" s="61" t="s">
        <v>405</v>
      </c>
      <c r="W237" s="61" t="s">
        <v>85</v>
      </c>
      <c r="X237" s="61" t="s">
        <v>86</v>
      </c>
      <c r="Y237" s="61" t="s">
        <v>87</v>
      </c>
      <c r="Z237" s="209"/>
      <c r="AA237" s="35">
        <v>25</v>
      </c>
      <c r="AB237" s="35">
        <v>25</v>
      </c>
      <c r="AC237" s="35">
        <v>12</v>
      </c>
      <c r="AD237" s="35">
        <v>12</v>
      </c>
      <c r="AE237" s="209"/>
      <c r="AF237" s="35">
        <f t="shared" si="124"/>
        <v>0</v>
      </c>
      <c r="AG237" s="35">
        <f t="shared" si="125"/>
        <v>0</v>
      </c>
      <c r="AH237" s="35">
        <f>($AI$60*((AF237+AG237))/100)</f>
        <v>0</v>
      </c>
      <c r="AI237" s="35">
        <f t="shared" ref="AI237:AI238" si="193">AI236-AH237</f>
        <v>100</v>
      </c>
      <c r="AJ237" s="188"/>
      <c r="AK237" s="188"/>
      <c r="AL237" s="188"/>
      <c r="AM237" s="183"/>
      <c r="AN237" s="183"/>
      <c r="AO237" s="183"/>
      <c r="AP237" s="183"/>
      <c r="AQ237" s="183"/>
    </row>
    <row r="238" spans="1:43" ht="108.75" customHeight="1" x14ac:dyDescent="0.35">
      <c r="A238" s="186"/>
      <c r="B238" s="188"/>
      <c r="C238" s="191"/>
      <c r="D238" s="194"/>
      <c r="E238" s="197"/>
      <c r="F238" s="194"/>
      <c r="G238" s="194"/>
      <c r="H238" s="200"/>
      <c r="I238" s="203"/>
      <c r="J238" s="203"/>
      <c r="K238" s="188"/>
      <c r="L238" s="188"/>
      <c r="M238" s="188"/>
      <c r="N238" s="188"/>
      <c r="O238" s="206"/>
      <c r="P238" s="188"/>
      <c r="Q238" s="206"/>
      <c r="R238" s="188"/>
      <c r="S238" s="64" t="s">
        <v>627</v>
      </c>
      <c r="T238" s="35" t="s">
        <v>82</v>
      </c>
      <c r="U238" s="36" t="s">
        <v>83</v>
      </c>
      <c r="V238" s="36" t="s">
        <v>84</v>
      </c>
      <c r="W238" s="36" t="s">
        <v>85</v>
      </c>
      <c r="X238" s="36" t="s">
        <v>86</v>
      </c>
      <c r="Y238" s="36" t="s">
        <v>87</v>
      </c>
      <c r="Z238" s="209"/>
      <c r="AA238" s="35">
        <v>25</v>
      </c>
      <c r="AB238" s="35">
        <v>15</v>
      </c>
      <c r="AC238" s="35">
        <v>4.8</v>
      </c>
      <c r="AD238" s="35">
        <v>7.2</v>
      </c>
      <c r="AE238" s="209"/>
      <c r="AF238" s="35">
        <f t="shared" si="124"/>
        <v>0</v>
      </c>
      <c r="AG238" s="35">
        <f t="shared" si="125"/>
        <v>0</v>
      </c>
      <c r="AH238" s="35">
        <f>($AI$61*((AF238+AG238))/100)</f>
        <v>0</v>
      </c>
      <c r="AI238" s="35">
        <f t="shared" si="193"/>
        <v>100</v>
      </c>
      <c r="AJ238" s="188"/>
      <c r="AK238" s="188"/>
      <c r="AL238" s="188"/>
      <c r="AM238" s="183"/>
      <c r="AN238" s="183"/>
      <c r="AO238" s="183"/>
      <c r="AP238" s="183"/>
      <c r="AQ238" s="183"/>
    </row>
    <row r="239" spans="1:43" ht="159" customHeight="1" x14ac:dyDescent="0.35">
      <c r="A239" s="186"/>
      <c r="B239" s="188"/>
      <c r="C239" s="191"/>
      <c r="D239" s="194"/>
      <c r="E239" s="197"/>
      <c r="F239" s="194"/>
      <c r="G239" s="194"/>
      <c r="H239" s="200"/>
      <c r="I239" s="203"/>
      <c r="J239" s="203"/>
      <c r="K239" s="188"/>
      <c r="L239" s="188"/>
      <c r="M239" s="188"/>
      <c r="N239" s="188"/>
      <c r="O239" s="206"/>
      <c r="P239" s="188"/>
      <c r="Q239" s="206"/>
      <c r="R239" s="188"/>
      <c r="S239" s="34" t="s">
        <v>628</v>
      </c>
      <c r="T239" s="35" t="s">
        <v>82</v>
      </c>
      <c r="U239" s="36" t="s">
        <v>83</v>
      </c>
      <c r="V239" s="36" t="s">
        <v>84</v>
      </c>
      <c r="W239" s="36" t="s">
        <v>85</v>
      </c>
      <c r="X239" s="36" t="s">
        <v>86</v>
      </c>
      <c r="Y239" s="36" t="s">
        <v>87</v>
      </c>
      <c r="Z239" s="209"/>
      <c r="AA239" s="35">
        <v>25</v>
      </c>
      <c r="AB239" s="35">
        <v>15</v>
      </c>
      <c r="AC239" s="35">
        <v>2.88</v>
      </c>
      <c r="AD239" s="35">
        <v>9.120000000000001</v>
      </c>
      <c r="AE239" s="209"/>
      <c r="AF239" s="35">
        <f t="shared" si="124"/>
        <v>0</v>
      </c>
      <c r="AG239" s="35">
        <f t="shared" si="125"/>
        <v>0</v>
      </c>
      <c r="AH239" s="35">
        <f>($AI$62*((AF239+AG239))/100)</f>
        <v>0</v>
      </c>
      <c r="AI239" s="35">
        <f>AI238-AH239</f>
        <v>100</v>
      </c>
      <c r="AJ239" s="188"/>
      <c r="AK239" s="188"/>
      <c r="AL239" s="188"/>
      <c r="AM239" s="183"/>
      <c r="AN239" s="183"/>
      <c r="AO239" s="183"/>
      <c r="AP239" s="183"/>
      <c r="AQ239" s="183"/>
    </row>
    <row r="240" spans="1:43" ht="87" x14ac:dyDescent="0.35">
      <c r="A240" s="186"/>
      <c r="B240" s="189"/>
      <c r="C240" s="192"/>
      <c r="D240" s="195"/>
      <c r="E240" s="198"/>
      <c r="F240" s="195"/>
      <c r="G240" s="195"/>
      <c r="H240" s="201"/>
      <c r="I240" s="204"/>
      <c r="J240" s="204"/>
      <c r="K240" s="189"/>
      <c r="L240" s="189"/>
      <c r="M240" s="189"/>
      <c r="N240" s="189"/>
      <c r="O240" s="207"/>
      <c r="P240" s="189"/>
      <c r="Q240" s="207"/>
      <c r="R240" s="189"/>
      <c r="S240" s="37" t="s">
        <v>629</v>
      </c>
      <c r="T240" s="35" t="s">
        <v>82</v>
      </c>
      <c r="U240" s="36" t="s">
        <v>83</v>
      </c>
      <c r="V240" s="36" t="s">
        <v>84</v>
      </c>
      <c r="W240" s="36" t="s">
        <v>85</v>
      </c>
      <c r="X240" s="36" t="s">
        <v>86</v>
      </c>
      <c r="Y240" s="36" t="s">
        <v>87</v>
      </c>
      <c r="Z240" s="210"/>
      <c r="AA240" s="35">
        <v>25</v>
      </c>
      <c r="AB240" s="35">
        <v>15</v>
      </c>
      <c r="AC240" s="35">
        <v>3.6480000000000006</v>
      </c>
      <c r="AD240" s="35">
        <v>5.4720000000000004</v>
      </c>
      <c r="AE240" s="210"/>
      <c r="AF240" s="35">
        <f t="shared" si="124"/>
        <v>0</v>
      </c>
      <c r="AG240" s="35">
        <f t="shared" si="125"/>
        <v>0</v>
      </c>
      <c r="AH240" s="35">
        <f>($AI$63*((AF240+AG240))/100)</f>
        <v>0</v>
      </c>
      <c r="AI240" s="35">
        <f t="shared" ref="AI240" si="194">AI239-AH240</f>
        <v>100</v>
      </c>
      <c r="AJ240" s="189"/>
      <c r="AK240" s="189"/>
      <c r="AL240" s="189"/>
      <c r="AM240" s="184"/>
      <c r="AN240" s="184"/>
      <c r="AO240" s="184"/>
      <c r="AP240" s="184"/>
      <c r="AQ240" s="184"/>
    </row>
    <row r="241" spans="1:43" ht="140.25" customHeight="1" x14ac:dyDescent="0.35">
      <c r="A241" s="186">
        <v>67</v>
      </c>
      <c r="B241" s="187" t="s">
        <v>399</v>
      </c>
      <c r="C241" s="190" t="s">
        <v>553</v>
      </c>
      <c r="D241" s="193" t="s">
        <v>630</v>
      </c>
      <c r="E241" s="196" t="s">
        <v>129</v>
      </c>
      <c r="F241" s="193" t="s">
        <v>631</v>
      </c>
      <c r="G241" s="193" t="s">
        <v>632</v>
      </c>
      <c r="H241" s="199" t="str">
        <f t="shared" ref="H241" si="195">CONCATENATE(E241," ",F241," ",G241)</f>
        <v xml:space="preserve">Posibilidad de pérdida reputacional por afectación en la continuidad de la prestación del servicio por parte de proveedores y terceros debido a la afectación en la continuidad de la prestación del servicio por parte de proveedores y terceros de acuerdo a las Variaciones en las Directrices de los actores involucrados (procesos de apoyo) en el proceso de contratación y retraso en los tiempos de trámite.
"
</v>
      </c>
      <c r="I241" s="202" t="s">
        <v>133</v>
      </c>
      <c r="J241" s="202" t="s">
        <v>633</v>
      </c>
      <c r="K241" s="187" t="s">
        <v>76</v>
      </c>
      <c r="L241" s="187" t="s">
        <v>77</v>
      </c>
      <c r="M241" s="187">
        <v>360</v>
      </c>
      <c r="N241" s="187" t="s">
        <v>124</v>
      </c>
      <c r="O241" s="205">
        <f t="shared" ref="O241" si="196">IF(N241="Muy alta",100,IF(N241="Alta",80,IF(N241="Media",60,IF(N241="Baja",40,IF(N241="Muy baja",20,0)))))</f>
        <v>40</v>
      </c>
      <c r="P241" s="187" t="s">
        <v>277</v>
      </c>
      <c r="Q241" s="205">
        <f t="shared" ref="Q241" si="197">IF(P241="Catastrófico",100,IF(P241="Mayor",80,IF(P241="Moderado",60,IF(P241="Menor",40,IF(P241="Leve",20,0)))))</f>
        <v>20</v>
      </c>
      <c r="R241" s="187" t="s">
        <v>269</v>
      </c>
      <c r="S241" s="193" t="s">
        <v>634</v>
      </c>
      <c r="T241" s="205" t="s">
        <v>82</v>
      </c>
      <c r="U241" s="187" t="s">
        <v>83</v>
      </c>
      <c r="V241" s="187" t="s">
        <v>84</v>
      </c>
      <c r="W241" s="187" t="s">
        <v>85</v>
      </c>
      <c r="X241" s="187" t="s">
        <v>86</v>
      </c>
      <c r="Y241" s="187" t="s">
        <v>87</v>
      </c>
      <c r="Z241" s="208">
        <v>24</v>
      </c>
      <c r="AA241" s="35">
        <v>25</v>
      </c>
      <c r="AB241" s="35">
        <v>15</v>
      </c>
      <c r="AC241" s="35">
        <v>16</v>
      </c>
      <c r="AD241" s="35">
        <v>24</v>
      </c>
      <c r="AE241" s="208">
        <v>20</v>
      </c>
      <c r="AF241" s="35">
        <f t="shared" si="124"/>
        <v>0</v>
      </c>
      <c r="AG241" s="35">
        <f t="shared" si="125"/>
        <v>0</v>
      </c>
      <c r="AH241" s="35">
        <f>($Q$60*((AF241+AG241))/100)</f>
        <v>0</v>
      </c>
      <c r="AI241" s="35">
        <f t="shared" ref="AI241" si="198">Q241-AH241</f>
        <v>20</v>
      </c>
      <c r="AJ241" s="187" t="s">
        <v>269</v>
      </c>
      <c r="AK241" s="187" t="s">
        <v>89</v>
      </c>
      <c r="AL241" s="187" t="s">
        <v>494</v>
      </c>
      <c r="AM241" s="187" t="s">
        <v>91</v>
      </c>
      <c r="AN241" s="211"/>
      <c r="AO241" s="211"/>
      <c r="AP241" s="211"/>
      <c r="AQ241" s="211"/>
    </row>
    <row r="242" spans="1:43" ht="140.25" customHeight="1" x14ac:dyDescent="0.35">
      <c r="A242" s="186"/>
      <c r="B242" s="188"/>
      <c r="C242" s="191"/>
      <c r="D242" s="194"/>
      <c r="E242" s="197"/>
      <c r="F242" s="194"/>
      <c r="G242" s="194"/>
      <c r="H242" s="200"/>
      <c r="I242" s="203"/>
      <c r="J242" s="203"/>
      <c r="K242" s="188"/>
      <c r="L242" s="188"/>
      <c r="M242" s="188"/>
      <c r="N242" s="188"/>
      <c r="O242" s="206"/>
      <c r="P242" s="188"/>
      <c r="Q242" s="206"/>
      <c r="R242" s="188"/>
      <c r="S242" s="194"/>
      <c r="T242" s="206"/>
      <c r="U242" s="188"/>
      <c r="V242" s="188"/>
      <c r="W242" s="188"/>
      <c r="X242" s="188"/>
      <c r="Y242" s="188"/>
      <c r="Z242" s="209"/>
      <c r="AA242" s="35">
        <v>0</v>
      </c>
      <c r="AB242" s="35">
        <v>0</v>
      </c>
      <c r="AC242" s="35">
        <v>0</v>
      </c>
      <c r="AD242" s="35">
        <v>24</v>
      </c>
      <c r="AE242" s="209"/>
      <c r="AF242" s="35">
        <f t="shared" si="124"/>
        <v>0</v>
      </c>
      <c r="AG242" s="35">
        <f t="shared" si="125"/>
        <v>0</v>
      </c>
      <c r="AH242" s="35">
        <f>($AI$60*((AF242+AG242))/100)</f>
        <v>0</v>
      </c>
      <c r="AI242" s="35">
        <f t="shared" ref="AI242:AI243" si="199">AI241-AH242</f>
        <v>20</v>
      </c>
      <c r="AJ242" s="188"/>
      <c r="AK242" s="188"/>
      <c r="AL242" s="188"/>
      <c r="AM242" s="188"/>
      <c r="AN242" s="212"/>
      <c r="AO242" s="212"/>
      <c r="AP242" s="212"/>
      <c r="AQ242" s="212"/>
    </row>
    <row r="243" spans="1:43" ht="140.25" customHeight="1" x14ac:dyDescent="0.35">
      <c r="A243" s="186"/>
      <c r="B243" s="189"/>
      <c r="C243" s="192"/>
      <c r="D243" s="195"/>
      <c r="E243" s="198"/>
      <c r="F243" s="195"/>
      <c r="G243" s="195"/>
      <c r="H243" s="201"/>
      <c r="I243" s="204"/>
      <c r="J243" s="204"/>
      <c r="K243" s="189"/>
      <c r="L243" s="189"/>
      <c r="M243" s="189"/>
      <c r="N243" s="189"/>
      <c r="O243" s="207"/>
      <c r="P243" s="189"/>
      <c r="Q243" s="207"/>
      <c r="R243" s="189"/>
      <c r="S243" s="195"/>
      <c r="T243" s="207"/>
      <c r="U243" s="189"/>
      <c r="V243" s="189"/>
      <c r="W243" s="189"/>
      <c r="X243" s="189"/>
      <c r="Y243" s="189"/>
      <c r="Z243" s="210"/>
      <c r="AA243" s="35">
        <v>0</v>
      </c>
      <c r="AB243" s="35">
        <v>0</v>
      </c>
      <c r="AC243" s="35">
        <v>0</v>
      </c>
      <c r="AD243" s="35">
        <v>24</v>
      </c>
      <c r="AE243" s="210"/>
      <c r="AF243" s="35">
        <f t="shared" si="124"/>
        <v>0</v>
      </c>
      <c r="AG243" s="35">
        <f t="shared" si="125"/>
        <v>0</v>
      </c>
      <c r="AH243" s="35">
        <f>($AI$63*((AF243+AG243))/100)</f>
        <v>0</v>
      </c>
      <c r="AI243" s="35">
        <f t="shared" si="199"/>
        <v>20</v>
      </c>
      <c r="AJ243" s="189"/>
      <c r="AK243" s="189"/>
      <c r="AL243" s="189"/>
      <c r="AM243" s="189"/>
      <c r="AN243" s="213"/>
      <c r="AO243" s="213"/>
      <c r="AP243" s="213"/>
      <c r="AQ243" s="213"/>
    </row>
    <row r="244" spans="1:43" ht="81.75" customHeight="1" x14ac:dyDescent="0.35">
      <c r="A244" s="186">
        <v>68</v>
      </c>
      <c r="B244" s="187" t="s">
        <v>399</v>
      </c>
      <c r="C244" s="190" t="s">
        <v>553</v>
      </c>
      <c r="D244" s="193" t="s">
        <v>619</v>
      </c>
      <c r="E244" s="196" t="s">
        <v>70</v>
      </c>
      <c r="F244" s="193" t="s">
        <v>537</v>
      </c>
      <c r="G244" s="446" t="s">
        <v>635</v>
      </c>
      <c r="H244" s="199" t="str">
        <f t="shared" ref="H244" si="200">CONCATENATE(E244," ",F244," ",G244)</f>
        <v>Posibilidad de pérdida económica y reputacional por indisponibilidad, divulgación o alteración no autorizada de información  provocado por la ausencia o falla en la ejecución  del control de cambios o por nuevos desarrollos y/o actualizaciones del software a cargo del proceso de Gestión información</v>
      </c>
      <c r="I244" s="202" t="s">
        <v>133</v>
      </c>
      <c r="J244" s="202" t="s">
        <v>636</v>
      </c>
      <c r="K244" s="187" t="s">
        <v>76</v>
      </c>
      <c r="L244" s="187" t="s">
        <v>77</v>
      </c>
      <c r="M244" s="187">
        <v>360</v>
      </c>
      <c r="N244" s="187" t="s">
        <v>124</v>
      </c>
      <c r="O244" s="205">
        <f t="shared" ref="O244:O248" si="201">IF(N244="Muy alta",100,IF(N244="Alta",80,IF(N244="Media",60,IF(N244="Baja",40,IF(N244="Muy baja",20,0)))))</f>
        <v>40</v>
      </c>
      <c r="P244" s="187" t="s">
        <v>147</v>
      </c>
      <c r="Q244" s="205">
        <f t="shared" ref="Q244" si="202">IF(P244="Catastrófico",100,IF(P244="Mayor",80,IF(P244="Moderado",60,IF(P244="Menor",40,IF(P244="Leve",20,0)))))</f>
        <v>100</v>
      </c>
      <c r="R244" s="187" t="s">
        <v>148</v>
      </c>
      <c r="S244" s="71" t="s">
        <v>637</v>
      </c>
      <c r="T244" s="35" t="s">
        <v>28</v>
      </c>
      <c r="U244" s="36" t="s">
        <v>93</v>
      </c>
      <c r="V244" s="36" t="s">
        <v>84</v>
      </c>
      <c r="W244" s="36" t="s">
        <v>85</v>
      </c>
      <c r="X244" s="36" t="s">
        <v>86</v>
      </c>
      <c r="Y244" s="36" t="s">
        <v>127</v>
      </c>
      <c r="Z244" s="437">
        <v>15.2</v>
      </c>
      <c r="AA244" s="69">
        <v>0</v>
      </c>
      <c r="AB244" s="69">
        <v>0</v>
      </c>
      <c r="AC244" s="69">
        <v>0</v>
      </c>
      <c r="AD244" s="69">
        <v>40</v>
      </c>
      <c r="AE244" s="437">
        <v>75</v>
      </c>
      <c r="AF244" s="69">
        <f t="shared" si="124"/>
        <v>10</v>
      </c>
      <c r="AG244" s="69">
        <f t="shared" si="125"/>
        <v>15</v>
      </c>
      <c r="AH244" s="69">
        <f>($Q$68*((AF244+AG244))/100)</f>
        <v>0</v>
      </c>
      <c r="AI244" s="69">
        <f t="shared" ref="AI244" si="203">Q244-AH244</f>
        <v>100</v>
      </c>
      <c r="AJ244" s="187" t="s">
        <v>80</v>
      </c>
      <c r="AK244" s="187" t="s">
        <v>102</v>
      </c>
      <c r="AL244" s="187" t="s">
        <v>540</v>
      </c>
      <c r="AM244" s="187" t="s">
        <v>638</v>
      </c>
      <c r="AN244" s="182">
        <v>44593</v>
      </c>
      <c r="AO244" s="182">
        <v>44713</v>
      </c>
      <c r="AP244" s="182">
        <v>44652</v>
      </c>
      <c r="AQ244" s="205" t="s">
        <v>625</v>
      </c>
    </row>
    <row r="245" spans="1:43" ht="93" customHeight="1" x14ac:dyDescent="0.35">
      <c r="A245" s="186"/>
      <c r="B245" s="188"/>
      <c r="C245" s="191"/>
      <c r="D245" s="194"/>
      <c r="E245" s="197"/>
      <c r="F245" s="194"/>
      <c r="G245" s="447"/>
      <c r="H245" s="200"/>
      <c r="I245" s="203"/>
      <c r="J245" s="203"/>
      <c r="K245" s="188"/>
      <c r="L245" s="188"/>
      <c r="M245" s="188"/>
      <c r="N245" s="188"/>
      <c r="O245" s="206"/>
      <c r="P245" s="188"/>
      <c r="Q245" s="206"/>
      <c r="R245" s="188"/>
      <c r="S245" s="71" t="s">
        <v>639</v>
      </c>
      <c r="T245" s="35" t="s">
        <v>82</v>
      </c>
      <c r="U245" s="36" t="s">
        <v>83</v>
      </c>
      <c r="V245" s="36" t="s">
        <v>84</v>
      </c>
      <c r="W245" s="36" t="s">
        <v>85</v>
      </c>
      <c r="X245" s="36" t="s">
        <v>86</v>
      </c>
      <c r="Y245" s="36" t="s">
        <v>87</v>
      </c>
      <c r="Z245" s="438"/>
      <c r="AA245" s="69">
        <v>25</v>
      </c>
      <c r="AB245" s="69">
        <v>15</v>
      </c>
      <c r="AC245" s="69">
        <v>16</v>
      </c>
      <c r="AD245" s="69">
        <v>24</v>
      </c>
      <c r="AE245" s="438"/>
      <c r="AF245" s="69">
        <f t="shared" si="124"/>
        <v>0</v>
      </c>
      <c r="AG245" s="69">
        <f t="shared" si="125"/>
        <v>0</v>
      </c>
      <c r="AH245" s="69">
        <f>($AI$68*((AF245+AG245))/100)</f>
        <v>0</v>
      </c>
      <c r="AI245" s="69">
        <f>AI244-AH245</f>
        <v>100</v>
      </c>
      <c r="AJ245" s="188"/>
      <c r="AK245" s="188"/>
      <c r="AL245" s="188"/>
      <c r="AM245" s="188"/>
      <c r="AN245" s="183"/>
      <c r="AO245" s="183"/>
      <c r="AP245" s="183"/>
      <c r="AQ245" s="206"/>
    </row>
    <row r="246" spans="1:43" ht="87.75" customHeight="1" x14ac:dyDescent="0.35">
      <c r="A246" s="186"/>
      <c r="B246" s="188"/>
      <c r="C246" s="191"/>
      <c r="D246" s="194"/>
      <c r="E246" s="197"/>
      <c r="F246" s="194"/>
      <c r="G246" s="447"/>
      <c r="H246" s="200"/>
      <c r="I246" s="203"/>
      <c r="J246" s="203"/>
      <c r="K246" s="188"/>
      <c r="L246" s="188"/>
      <c r="M246" s="188"/>
      <c r="N246" s="188"/>
      <c r="O246" s="206"/>
      <c r="P246" s="188"/>
      <c r="Q246" s="206"/>
      <c r="R246" s="188"/>
      <c r="S246" s="67" t="s">
        <v>640</v>
      </c>
      <c r="T246" s="35" t="s">
        <v>82</v>
      </c>
      <c r="U246" s="36" t="s">
        <v>83</v>
      </c>
      <c r="V246" s="36" t="s">
        <v>84</v>
      </c>
      <c r="W246" s="36" t="s">
        <v>85</v>
      </c>
      <c r="X246" s="36" t="s">
        <v>86</v>
      </c>
      <c r="Y246" s="36" t="s">
        <v>87</v>
      </c>
      <c r="Z246" s="438"/>
      <c r="AA246" s="69">
        <v>25</v>
      </c>
      <c r="AB246" s="69">
        <v>15</v>
      </c>
      <c r="AC246" s="69">
        <v>9.6</v>
      </c>
      <c r="AD246" s="69">
        <v>30.4</v>
      </c>
      <c r="AE246" s="438"/>
      <c r="AF246" s="69">
        <f t="shared" si="124"/>
        <v>0</v>
      </c>
      <c r="AG246" s="69">
        <f t="shared" si="125"/>
        <v>0</v>
      </c>
      <c r="AH246" s="69">
        <f>($AI$69*((AF246+AG246))/100)</f>
        <v>0</v>
      </c>
      <c r="AI246" s="69">
        <f>AI245-AH246</f>
        <v>100</v>
      </c>
      <c r="AJ246" s="188"/>
      <c r="AK246" s="188"/>
      <c r="AL246" s="188"/>
      <c r="AM246" s="188"/>
      <c r="AN246" s="183"/>
      <c r="AO246" s="183"/>
      <c r="AP246" s="183"/>
      <c r="AQ246" s="206"/>
    </row>
    <row r="247" spans="1:43" ht="96.75" customHeight="1" x14ac:dyDescent="0.35">
      <c r="A247" s="186"/>
      <c r="B247" s="189"/>
      <c r="C247" s="192"/>
      <c r="D247" s="195"/>
      <c r="E247" s="198"/>
      <c r="F247" s="195"/>
      <c r="G247" s="448"/>
      <c r="H247" s="201"/>
      <c r="I247" s="204"/>
      <c r="J247" s="204"/>
      <c r="K247" s="189"/>
      <c r="L247" s="189"/>
      <c r="M247" s="189"/>
      <c r="N247" s="189"/>
      <c r="O247" s="207"/>
      <c r="P247" s="189"/>
      <c r="Q247" s="207"/>
      <c r="R247" s="189"/>
      <c r="S247" s="67" t="s">
        <v>641</v>
      </c>
      <c r="T247" s="35" t="s">
        <v>82</v>
      </c>
      <c r="U247" s="36" t="s">
        <v>83</v>
      </c>
      <c r="V247" s="36" t="s">
        <v>405</v>
      </c>
      <c r="W247" s="36" t="s">
        <v>85</v>
      </c>
      <c r="X247" s="36" t="s">
        <v>86</v>
      </c>
      <c r="Y247" s="36" t="s">
        <v>87</v>
      </c>
      <c r="Z247" s="439"/>
      <c r="AA247" s="69">
        <v>25</v>
      </c>
      <c r="AB247" s="69">
        <v>25</v>
      </c>
      <c r="AC247" s="69">
        <v>15.2</v>
      </c>
      <c r="AD247" s="69">
        <v>15.2</v>
      </c>
      <c r="AE247" s="439"/>
      <c r="AF247" s="69">
        <f t="shared" si="124"/>
        <v>0</v>
      </c>
      <c r="AG247" s="69">
        <f t="shared" si="125"/>
        <v>0</v>
      </c>
      <c r="AH247" s="69">
        <f>($AI$70*((AF247+AG247))/100)</f>
        <v>0</v>
      </c>
      <c r="AI247" s="69">
        <f t="shared" ref="AI247" si="204">AI246-AH247</f>
        <v>100</v>
      </c>
      <c r="AJ247" s="189"/>
      <c r="AK247" s="189"/>
      <c r="AL247" s="189"/>
      <c r="AM247" s="189"/>
      <c r="AN247" s="184"/>
      <c r="AO247" s="184"/>
      <c r="AP247" s="184"/>
      <c r="AQ247" s="207"/>
    </row>
    <row r="248" spans="1:43" ht="197.25" customHeight="1" x14ac:dyDescent="0.35">
      <c r="A248" s="258">
        <v>69</v>
      </c>
      <c r="B248" s="187" t="s">
        <v>399</v>
      </c>
      <c r="C248" s="190" t="s">
        <v>553</v>
      </c>
      <c r="D248" s="193" t="s">
        <v>619</v>
      </c>
      <c r="E248" s="196" t="s">
        <v>70</v>
      </c>
      <c r="F248" s="193" t="s">
        <v>537</v>
      </c>
      <c r="G248" s="193" t="s">
        <v>642</v>
      </c>
      <c r="H248" s="199" t="str">
        <f t="shared" ref="H248" si="205">CONCATENATE(E248," ",F248," ",G248)</f>
        <v xml:space="preserve">Posibilidad de pérdida económica y reputacional por indisponibilidad, divulgación o alteración no autorizada de información debido a la ausencia en la validación de los criterios de aceptación en el software a nuevas funcionalidades y/o actualizaciones del Sistemas de Información.
</v>
      </c>
      <c r="I248" s="202" t="s">
        <v>133</v>
      </c>
      <c r="J248" s="202" t="s">
        <v>636</v>
      </c>
      <c r="K248" s="187" t="s">
        <v>76</v>
      </c>
      <c r="L248" s="187" t="s">
        <v>77</v>
      </c>
      <c r="M248" s="187">
        <v>360</v>
      </c>
      <c r="N248" s="187" t="s">
        <v>124</v>
      </c>
      <c r="O248" s="205">
        <f t="shared" si="201"/>
        <v>40</v>
      </c>
      <c r="P248" s="187" t="s">
        <v>125</v>
      </c>
      <c r="Q248" s="205">
        <f t="shared" ref="Q248" si="206">IF(P248="Catastrófico",100,IF(P248="Mayor",80,IF(P248="Moderado",60,IF(P248="Menor",40,IF(P248="Leve",20,0)))))</f>
        <v>40</v>
      </c>
      <c r="R248" s="187" t="s">
        <v>88</v>
      </c>
      <c r="S248" s="67" t="s">
        <v>643</v>
      </c>
      <c r="T248" s="61" t="s">
        <v>82</v>
      </c>
      <c r="U248" s="61" t="s">
        <v>83</v>
      </c>
      <c r="V248" s="61" t="s">
        <v>405</v>
      </c>
      <c r="W248" s="61" t="s">
        <v>85</v>
      </c>
      <c r="X248" s="61" t="s">
        <v>86</v>
      </c>
      <c r="Y248" s="61" t="s">
        <v>87</v>
      </c>
      <c r="Z248" s="208">
        <v>10</v>
      </c>
      <c r="AA248" s="35">
        <v>25</v>
      </c>
      <c r="AB248" s="35">
        <v>25</v>
      </c>
      <c r="AC248" s="35">
        <v>20</v>
      </c>
      <c r="AD248" s="35">
        <v>20</v>
      </c>
      <c r="AE248" s="208">
        <v>40</v>
      </c>
      <c r="AF248" s="35">
        <f t="shared" si="124"/>
        <v>0</v>
      </c>
      <c r="AG248" s="35">
        <f t="shared" si="125"/>
        <v>0</v>
      </c>
      <c r="AH248" s="35">
        <f>($Q$72*((AF248+AG248))/100)</f>
        <v>0</v>
      </c>
      <c r="AI248" s="35">
        <f t="shared" ref="AI248" si="207">Q248-AH248</f>
        <v>40</v>
      </c>
      <c r="AJ248" s="187" t="s">
        <v>269</v>
      </c>
      <c r="AK248" s="187" t="s">
        <v>102</v>
      </c>
      <c r="AL248" s="187" t="s">
        <v>540</v>
      </c>
      <c r="AM248" s="187" t="s">
        <v>638</v>
      </c>
      <c r="AN248" s="182">
        <v>44593</v>
      </c>
      <c r="AO248" s="182">
        <v>44713</v>
      </c>
      <c r="AP248" s="182">
        <v>44652</v>
      </c>
      <c r="AQ248" s="205" t="s">
        <v>625</v>
      </c>
    </row>
    <row r="249" spans="1:43" ht="197.25" customHeight="1" x14ac:dyDescent="0.35">
      <c r="A249" s="259"/>
      <c r="B249" s="188"/>
      <c r="C249" s="191"/>
      <c r="D249" s="194"/>
      <c r="E249" s="197"/>
      <c r="F249" s="194"/>
      <c r="G249" s="194"/>
      <c r="H249" s="200"/>
      <c r="I249" s="203"/>
      <c r="J249" s="203"/>
      <c r="K249" s="188"/>
      <c r="L249" s="188"/>
      <c r="M249" s="188"/>
      <c r="N249" s="188"/>
      <c r="O249" s="206"/>
      <c r="P249" s="188"/>
      <c r="Q249" s="206"/>
      <c r="R249" s="188"/>
      <c r="S249" s="67" t="s">
        <v>644</v>
      </c>
      <c r="T249" s="61" t="s">
        <v>82</v>
      </c>
      <c r="U249" s="61" t="s">
        <v>83</v>
      </c>
      <c r="V249" s="61" t="s">
        <v>405</v>
      </c>
      <c r="W249" s="61" t="s">
        <v>85</v>
      </c>
      <c r="X249" s="61" t="s">
        <v>86</v>
      </c>
      <c r="Y249" s="61" t="s">
        <v>87</v>
      </c>
      <c r="Z249" s="209"/>
      <c r="AA249" s="35">
        <v>25</v>
      </c>
      <c r="AB249" s="35">
        <v>25</v>
      </c>
      <c r="AC249" s="35">
        <v>10</v>
      </c>
      <c r="AD249" s="35">
        <v>10</v>
      </c>
      <c r="AE249" s="209"/>
      <c r="AF249" s="35">
        <f t="shared" si="124"/>
        <v>0</v>
      </c>
      <c r="AG249" s="35">
        <f t="shared" si="125"/>
        <v>0</v>
      </c>
      <c r="AH249" s="35">
        <f>($AI$72*((AF249+AG249))/100)</f>
        <v>0</v>
      </c>
      <c r="AI249" s="35">
        <f t="shared" ref="AI249:AI250" si="208">AI248-AH249</f>
        <v>40</v>
      </c>
      <c r="AJ249" s="188"/>
      <c r="AK249" s="188"/>
      <c r="AL249" s="188"/>
      <c r="AM249" s="188"/>
      <c r="AN249" s="183"/>
      <c r="AO249" s="183"/>
      <c r="AP249" s="183"/>
      <c r="AQ249" s="206"/>
    </row>
    <row r="250" spans="1:43" x14ac:dyDescent="0.35">
      <c r="A250" s="260"/>
      <c r="B250" s="189"/>
      <c r="C250" s="192"/>
      <c r="D250" s="195"/>
      <c r="E250" s="198"/>
      <c r="F250" s="195"/>
      <c r="G250" s="195"/>
      <c r="H250" s="201"/>
      <c r="I250" s="204"/>
      <c r="J250" s="204"/>
      <c r="K250" s="189"/>
      <c r="L250" s="189"/>
      <c r="M250" s="189"/>
      <c r="N250" s="189"/>
      <c r="O250" s="207"/>
      <c r="P250" s="189"/>
      <c r="Q250" s="207"/>
      <c r="R250" s="189"/>
      <c r="S250" s="67"/>
      <c r="T250" s="35" t="str">
        <f t="shared" ref="T250" si="209">IF(OR(U250="Preventivo",U250="Detectivo"),"Probabilidad",IF(U250="Correctivo","Impacto"," "))</f>
        <v xml:space="preserve"> </v>
      </c>
      <c r="U250" s="36"/>
      <c r="V250" s="36"/>
      <c r="W250" s="36"/>
      <c r="X250" s="36"/>
      <c r="Y250" s="36"/>
      <c r="Z250" s="210"/>
      <c r="AA250" s="35">
        <v>0</v>
      </c>
      <c r="AB250" s="35">
        <v>0</v>
      </c>
      <c r="AC250" s="35">
        <v>0</v>
      </c>
      <c r="AD250" s="35">
        <v>10</v>
      </c>
      <c r="AE250" s="210"/>
      <c r="AF250" s="35">
        <f t="shared" si="124"/>
        <v>0</v>
      </c>
      <c r="AG250" s="35">
        <f t="shared" si="125"/>
        <v>0</v>
      </c>
      <c r="AH250" s="35">
        <f>($AI$73*((AF250+AG250))/100)</f>
        <v>0</v>
      </c>
      <c r="AI250" s="35">
        <f t="shared" si="208"/>
        <v>40</v>
      </c>
      <c r="AJ250" s="189"/>
      <c r="AK250" s="189"/>
      <c r="AL250" s="189"/>
      <c r="AM250" s="189"/>
      <c r="AN250" s="184"/>
      <c r="AO250" s="184"/>
      <c r="AP250" s="184"/>
      <c r="AQ250" s="207"/>
    </row>
    <row r="251" spans="1:43" ht="132.75" customHeight="1" x14ac:dyDescent="0.35">
      <c r="A251" s="186">
        <v>70</v>
      </c>
      <c r="B251" s="187" t="s">
        <v>399</v>
      </c>
      <c r="C251" s="190" t="s">
        <v>553</v>
      </c>
      <c r="D251" s="440" t="s">
        <v>645</v>
      </c>
      <c r="E251" s="196" t="s">
        <v>70</v>
      </c>
      <c r="F251" s="193" t="s">
        <v>537</v>
      </c>
      <c r="G251" s="193" t="s">
        <v>646</v>
      </c>
      <c r="H251" s="199" t="str">
        <f t="shared" ref="H251" si="210">CONCATENATE(E251," ",F251," ",G251)</f>
        <v>Posibilidad de pérdida económica y reputacional por indisponibilidad, divulgación o alteración no autorizada de información  por impacto a la continuidad del servicio prestado por proveedor de plataformas tecnologías</v>
      </c>
      <c r="I251" s="202" t="s">
        <v>133</v>
      </c>
      <c r="J251" s="202" t="s">
        <v>647</v>
      </c>
      <c r="K251" s="187" t="s">
        <v>76</v>
      </c>
      <c r="L251" s="187" t="s">
        <v>77</v>
      </c>
      <c r="M251" s="202">
        <v>2000</v>
      </c>
      <c r="N251" s="202" t="s">
        <v>364</v>
      </c>
      <c r="O251" s="205">
        <f t="shared" ref="O251" si="211">IF(N251="Muy alta",100,IF(N251="Alta",80,IF(N251="Media",60,IF(N251="Baja",40,IF(N251="Muy baja",20,0)))))</f>
        <v>80</v>
      </c>
      <c r="P251" s="187" t="s">
        <v>79</v>
      </c>
      <c r="Q251" s="205">
        <f t="shared" ref="Q251" si="212">IF(P251="Catastrófico",100,IF(P251="Mayor",80,IF(P251="Moderado",60,IF(P251="Menor",40,IF(P251="Leve",20,0)))))</f>
        <v>80</v>
      </c>
      <c r="R251" s="187" t="s">
        <v>80</v>
      </c>
      <c r="S251" s="202" t="s">
        <v>648</v>
      </c>
      <c r="T251" s="443" t="s">
        <v>82</v>
      </c>
      <c r="U251" s="443" t="s">
        <v>83</v>
      </c>
      <c r="V251" s="443" t="s">
        <v>405</v>
      </c>
      <c r="W251" s="443" t="s">
        <v>85</v>
      </c>
      <c r="X251" s="443" t="s">
        <v>86</v>
      </c>
      <c r="Y251" s="443" t="s">
        <v>87</v>
      </c>
      <c r="Z251" s="208">
        <v>40</v>
      </c>
      <c r="AA251" s="35">
        <v>25</v>
      </c>
      <c r="AB251" s="35">
        <v>25</v>
      </c>
      <c r="AC251" s="35">
        <v>40</v>
      </c>
      <c r="AD251" s="35">
        <v>40</v>
      </c>
      <c r="AE251" s="208">
        <v>80</v>
      </c>
      <c r="AF251" s="35">
        <f t="shared" si="124"/>
        <v>0</v>
      </c>
      <c r="AG251" s="35">
        <f t="shared" si="125"/>
        <v>0</v>
      </c>
      <c r="AH251" s="35">
        <f>($Q$75*((AF251+AG251))/100)</f>
        <v>0</v>
      </c>
      <c r="AI251" s="35">
        <f t="shared" ref="AI251" si="213">Q251-AH251</f>
        <v>80</v>
      </c>
      <c r="AJ251" s="187" t="s">
        <v>80</v>
      </c>
      <c r="AK251" s="187" t="s">
        <v>89</v>
      </c>
      <c r="AL251" s="187" t="s">
        <v>649</v>
      </c>
      <c r="AM251" s="187" t="s">
        <v>91</v>
      </c>
      <c r="AN251" s="211"/>
      <c r="AO251" s="211"/>
      <c r="AP251" s="211"/>
      <c r="AQ251" s="211"/>
    </row>
    <row r="252" spans="1:43" ht="132.75" customHeight="1" x14ac:dyDescent="0.35">
      <c r="A252" s="186"/>
      <c r="B252" s="188"/>
      <c r="C252" s="191"/>
      <c r="D252" s="441"/>
      <c r="E252" s="197"/>
      <c r="F252" s="194"/>
      <c r="G252" s="194"/>
      <c r="H252" s="200"/>
      <c r="I252" s="203"/>
      <c r="J252" s="203"/>
      <c r="K252" s="188"/>
      <c r="L252" s="188"/>
      <c r="M252" s="203"/>
      <c r="N252" s="203"/>
      <c r="O252" s="206"/>
      <c r="P252" s="188"/>
      <c r="Q252" s="206"/>
      <c r="R252" s="188"/>
      <c r="S252" s="203"/>
      <c r="T252" s="444"/>
      <c r="U252" s="444"/>
      <c r="V252" s="444"/>
      <c r="W252" s="444"/>
      <c r="X252" s="444"/>
      <c r="Y252" s="444"/>
      <c r="Z252" s="209"/>
      <c r="AA252" s="35">
        <v>0</v>
      </c>
      <c r="AB252" s="35">
        <v>0</v>
      </c>
      <c r="AC252" s="35">
        <v>0</v>
      </c>
      <c r="AD252" s="35">
        <v>40</v>
      </c>
      <c r="AE252" s="209"/>
      <c r="AF252" s="35">
        <f t="shared" si="124"/>
        <v>0</v>
      </c>
      <c r="AG252" s="35">
        <f t="shared" si="125"/>
        <v>0</v>
      </c>
      <c r="AH252" s="35">
        <f>($AI$75*((AF252+AG252))/100)</f>
        <v>0</v>
      </c>
      <c r="AI252" s="35">
        <f t="shared" ref="AI252:AI253" si="214">AI251-AH252</f>
        <v>80</v>
      </c>
      <c r="AJ252" s="188"/>
      <c r="AK252" s="188"/>
      <c r="AL252" s="188"/>
      <c r="AM252" s="188"/>
      <c r="AN252" s="212"/>
      <c r="AO252" s="212"/>
      <c r="AP252" s="212"/>
      <c r="AQ252" s="212"/>
    </row>
    <row r="253" spans="1:43" ht="132.75" customHeight="1" x14ac:dyDescent="0.35">
      <c r="A253" s="186"/>
      <c r="B253" s="189"/>
      <c r="C253" s="192"/>
      <c r="D253" s="442"/>
      <c r="E253" s="198"/>
      <c r="F253" s="195"/>
      <c r="G253" s="195"/>
      <c r="H253" s="201"/>
      <c r="I253" s="204"/>
      <c r="J253" s="204"/>
      <c r="K253" s="189"/>
      <c r="L253" s="189"/>
      <c r="M253" s="204"/>
      <c r="N253" s="204"/>
      <c r="O253" s="207"/>
      <c r="P253" s="189"/>
      <c r="Q253" s="207"/>
      <c r="R253" s="189"/>
      <c r="S253" s="204"/>
      <c r="T253" s="445"/>
      <c r="U253" s="445"/>
      <c r="V253" s="445"/>
      <c r="W253" s="445"/>
      <c r="X253" s="445"/>
      <c r="Y253" s="445"/>
      <c r="Z253" s="210"/>
      <c r="AA253" s="35">
        <v>0</v>
      </c>
      <c r="AB253" s="35">
        <v>0</v>
      </c>
      <c r="AC253" s="35">
        <v>0</v>
      </c>
      <c r="AD253" s="35">
        <v>40</v>
      </c>
      <c r="AE253" s="210"/>
      <c r="AF253" s="35">
        <f t="shared" si="124"/>
        <v>0</v>
      </c>
      <c r="AG253" s="35">
        <f t="shared" si="125"/>
        <v>0</v>
      </c>
      <c r="AH253" s="35">
        <f>($AI$76*((AF253+AG253))/100)</f>
        <v>0</v>
      </c>
      <c r="AI253" s="35">
        <f t="shared" si="214"/>
        <v>80</v>
      </c>
      <c r="AJ253" s="189"/>
      <c r="AK253" s="189"/>
      <c r="AL253" s="189"/>
      <c r="AM253" s="189"/>
      <c r="AN253" s="213"/>
      <c r="AO253" s="213"/>
      <c r="AP253" s="213"/>
      <c r="AQ253" s="213"/>
    </row>
    <row r="254" spans="1:43" ht="246.5" x14ac:dyDescent="0.35">
      <c r="A254" s="186">
        <v>71</v>
      </c>
      <c r="B254" s="187" t="s">
        <v>399</v>
      </c>
      <c r="C254" s="190" t="s">
        <v>553</v>
      </c>
      <c r="D254" s="193" t="s">
        <v>650</v>
      </c>
      <c r="E254" s="196" t="s">
        <v>129</v>
      </c>
      <c r="F254" s="193" t="s">
        <v>651</v>
      </c>
      <c r="G254" s="193" t="s">
        <v>652</v>
      </c>
      <c r="H254" s="199" t="str">
        <f t="shared" ref="H254" si="215">CONCATENATE(E254," ",F254," ",G254)</f>
        <v>Posibilidad de pérdida reputacional por la indisponibilidad de fuentes, bases de datos de información y/o sistemas de información de la población víctima de acuerdo con la necesidad, en las herramientas, aplicativos y visores utilizados por la SRNI debido a que las entidades limitan el intercambio de información bajo argumentos politicos legales o voluntades personales, la falta de infraestructura tecnológica adecuada y disponible, el incumplimiento por parte de las entidades externas receptoras de la información, de los acuerdos y/o convenios de intercambio de información firmados con la Unidad, o porque la información de los sistemas de información internos tienen deficiencias en la calidad de los datos que se generan y que se utiliza como insumo para la gestión</v>
      </c>
      <c r="I254" s="202" t="s">
        <v>133</v>
      </c>
      <c r="J254" s="202" t="s">
        <v>653</v>
      </c>
      <c r="K254" s="187" t="s">
        <v>470</v>
      </c>
      <c r="L254" s="187" t="s">
        <v>77</v>
      </c>
      <c r="M254" s="187">
        <v>360</v>
      </c>
      <c r="N254" s="187" t="s">
        <v>364</v>
      </c>
      <c r="O254" s="205">
        <f t="shared" ref="O254" si="216">IF(N254="Muy alta",100,IF(N254="Alta",80,IF(N254="Media",60,IF(N254="Baja",40,IF(N254="Muy baja",20,0)))))</f>
        <v>80</v>
      </c>
      <c r="P254" s="187" t="s">
        <v>125</v>
      </c>
      <c r="Q254" s="205">
        <f t="shared" ref="Q254" si="217">IF(P254="Catastrófico",100,IF(P254="Mayor",80,IF(P254="Moderado",60,IF(P254="Menor",40,IF(P254="Leve",20,0)))))</f>
        <v>40</v>
      </c>
      <c r="R254" s="187" t="s">
        <v>88</v>
      </c>
      <c r="S254" s="55" t="s">
        <v>654</v>
      </c>
      <c r="T254" s="35" t="str">
        <f t="shared" ref="T254:T296" si="218">IF(OR(U254="Preventivo",U254="Detectivo"),"Probabilidad",IF(U254="Correctivo","Impacto"," "))</f>
        <v>Probabilidad</v>
      </c>
      <c r="U254" s="36" t="s">
        <v>83</v>
      </c>
      <c r="V254" s="36" t="s">
        <v>84</v>
      </c>
      <c r="W254" s="36" t="s">
        <v>85</v>
      </c>
      <c r="X254" s="36" t="s">
        <v>86</v>
      </c>
      <c r="Y254" s="36" t="s">
        <v>87</v>
      </c>
      <c r="Z254" s="208">
        <v>14.112000000000002</v>
      </c>
      <c r="AA254" s="35">
        <v>25</v>
      </c>
      <c r="AB254" s="35">
        <v>15</v>
      </c>
      <c r="AC254" s="35">
        <v>32</v>
      </c>
      <c r="AD254" s="35">
        <v>48</v>
      </c>
      <c r="AE254" s="208">
        <v>40</v>
      </c>
      <c r="AF254" s="35">
        <f t="shared" si="124"/>
        <v>0</v>
      </c>
      <c r="AG254" s="35">
        <f t="shared" si="125"/>
        <v>0</v>
      </c>
      <c r="AH254" s="35">
        <f>($Q$78*((AF254+AG254))/100)</f>
        <v>0</v>
      </c>
      <c r="AI254" s="35">
        <f t="shared" ref="AI254" si="219">Q254-AH254</f>
        <v>40</v>
      </c>
      <c r="AJ254" s="187" t="s">
        <v>269</v>
      </c>
      <c r="AK254" s="187" t="s">
        <v>89</v>
      </c>
      <c r="AL254" s="187" t="s">
        <v>655</v>
      </c>
      <c r="AM254" s="34"/>
      <c r="AN254" s="68"/>
      <c r="AO254" s="68"/>
      <c r="AP254" s="68"/>
      <c r="AQ254" s="68"/>
    </row>
    <row r="255" spans="1:43" ht="174" x14ac:dyDescent="0.35">
      <c r="A255" s="186"/>
      <c r="B255" s="188"/>
      <c r="C255" s="191"/>
      <c r="D255" s="194"/>
      <c r="E255" s="197"/>
      <c r="F255" s="194"/>
      <c r="G255" s="194"/>
      <c r="H255" s="200"/>
      <c r="I255" s="203"/>
      <c r="J255" s="203"/>
      <c r="K255" s="188"/>
      <c r="L255" s="188"/>
      <c r="M255" s="188"/>
      <c r="N255" s="188"/>
      <c r="O255" s="206"/>
      <c r="P255" s="188"/>
      <c r="Q255" s="206"/>
      <c r="R255" s="188"/>
      <c r="S255" s="34" t="s">
        <v>656</v>
      </c>
      <c r="T255" s="35" t="str">
        <f t="shared" si="218"/>
        <v>Probabilidad</v>
      </c>
      <c r="U255" s="36" t="s">
        <v>100</v>
      </c>
      <c r="V255" s="36" t="s">
        <v>84</v>
      </c>
      <c r="W255" s="36" t="s">
        <v>85</v>
      </c>
      <c r="X255" s="36" t="s">
        <v>86</v>
      </c>
      <c r="Y255" s="36" t="s">
        <v>87</v>
      </c>
      <c r="Z255" s="209"/>
      <c r="AA255" s="35">
        <v>15</v>
      </c>
      <c r="AB255" s="35">
        <v>15</v>
      </c>
      <c r="AC255" s="35">
        <v>14.4</v>
      </c>
      <c r="AD255" s="35">
        <v>33.6</v>
      </c>
      <c r="AE255" s="209"/>
      <c r="AF255" s="35">
        <f t="shared" si="124"/>
        <v>0</v>
      </c>
      <c r="AG255" s="35">
        <f t="shared" si="125"/>
        <v>0</v>
      </c>
      <c r="AH255" s="35">
        <f>($AI$78*((AF255+AG255))/100)</f>
        <v>0</v>
      </c>
      <c r="AI255" s="35">
        <f t="shared" ref="AI255:AI257" si="220">AI254-AH255</f>
        <v>40</v>
      </c>
      <c r="AJ255" s="188"/>
      <c r="AK255" s="188"/>
      <c r="AL255" s="188"/>
      <c r="AM255" s="34"/>
      <c r="AN255" s="68"/>
      <c r="AO255" s="68"/>
      <c r="AP255" s="68"/>
      <c r="AQ255" s="68"/>
    </row>
    <row r="256" spans="1:43" ht="188.5" x14ac:dyDescent="0.35">
      <c r="A256" s="186"/>
      <c r="B256" s="188"/>
      <c r="C256" s="191"/>
      <c r="D256" s="194"/>
      <c r="E256" s="197"/>
      <c r="F256" s="194"/>
      <c r="G256" s="194"/>
      <c r="H256" s="200"/>
      <c r="I256" s="203"/>
      <c r="J256" s="203"/>
      <c r="K256" s="188"/>
      <c r="L256" s="188"/>
      <c r="M256" s="188"/>
      <c r="N256" s="188"/>
      <c r="O256" s="206"/>
      <c r="P256" s="188"/>
      <c r="Q256" s="206"/>
      <c r="R256" s="188"/>
      <c r="S256" s="55" t="s">
        <v>657</v>
      </c>
      <c r="T256" s="35" t="str">
        <f t="shared" si="218"/>
        <v>Probabilidad</v>
      </c>
      <c r="U256" s="36" t="s">
        <v>100</v>
      </c>
      <c r="V256" s="36" t="s">
        <v>84</v>
      </c>
      <c r="W256" s="36" t="s">
        <v>85</v>
      </c>
      <c r="X256" s="36" t="s">
        <v>86</v>
      </c>
      <c r="Y256" s="36" t="s">
        <v>87</v>
      </c>
      <c r="Z256" s="209"/>
      <c r="AA256" s="35">
        <v>15</v>
      </c>
      <c r="AB256" s="35">
        <v>15</v>
      </c>
      <c r="AC256" s="35">
        <v>10.08</v>
      </c>
      <c r="AD256" s="35">
        <v>23.520000000000003</v>
      </c>
      <c r="AE256" s="209"/>
      <c r="AF256" s="35">
        <f t="shared" si="124"/>
        <v>0</v>
      </c>
      <c r="AG256" s="35">
        <f t="shared" si="125"/>
        <v>0</v>
      </c>
      <c r="AH256" s="35">
        <f>($AI$79*((AF256+AG256))/100)</f>
        <v>0</v>
      </c>
      <c r="AI256" s="35">
        <f t="shared" si="220"/>
        <v>40</v>
      </c>
      <c r="AJ256" s="188"/>
      <c r="AK256" s="188"/>
      <c r="AL256" s="188"/>
      <c r="AM256" s="34"/>
      <c r="AN256" s="68"/>
      <c r="AO256" s="68"/>
      <c r="AP256" s="68"/>
      <c r="AQ256" s="68"/>
    </row>
    <row r="257" spans="1:43" ht="203" x14ac:dyDescent="0.35">
      <c r="A257" s="186"/>
      <c r="B257" s="189"/>
      <c r="C257" s="192"/>
      <c r="D257" s="195"/>
      <c r="E257" s="198"/>
      <c r="F257" s="195"/>
      <c r="G257" s="195"/>
      <c r="H257" s="201"/>
      <c r="I257" s="204"/>
      <c r="J257" s="204"/>
      <c r="K257" s="189"/>
      <c r="L257" s="189"/>
      <c r="M257" s="189"/>
      <c r="N257" s="189"/>
      <c r="O257" s="207"/>
      <c r="P257" s="189"/>
      <c r="Q257" s="207"/>
      <c r="R257" s="189"/>
      <c r="S257" s="34" t="s">
        <v>658</v>
      </c>
      <c r="T257" s="35" t="str">
        <f t="shared" si="218"/>
        <v>Probabilidad</v>
      </c>
      <c r="U257" s="36" t="s">
        <v>83</v>
      </c>
      <c r="V257" s="36" t="s">
        <v>84</v>
      </c>
      <c r="W257" s="36" t="s">
        <v>85</v>
      </c>
      <c r="X257" s="36" t="s">
        <v>86</v>
      </c>
      <c r="Y257" s="36" t="s">
        <v>87</v>
      </c>
      <c r="Z257" s="210"/>
      <c r="AA257" s="35">
        <v>25</v>
      </c>
      <c r="AB257" s="35">
        <v>15</v>
      </c>
      <c r="AC257" s="35">
        <v>9.4080000000000013</v>
      </c>
      <c r="AD257" s="35">
        <v>14.112000000000002</v>
      </c>
      <c r="AE257" s="210"/>
      <c r="AF257" s="35">
        <f t="shared" si="124"/>
        <v>0</v>
      </c>
      <c r="AG257" s="35">
        <f t="shared" si="125"/>
        <v>0</v>
      </c>
      <c r="AH257" s="35">
        <f>($AI$80*((AF257+AG257))/100)</f>
        <v>0</v>
      </c>
      <c r="AI257" s="35">
        <f t="shared" si="220"/>
        <v>40</v>
      </c>
      <c r="AJ257" s="189"/>
      <c r="AK257" s="189"/>
      <c r="AL257" s="189"/>
      <c r="AM257" s="34"/>
      <c r="AN257" s="68"/>
      <c r="AO257" s="68"/>
      <c r="AP257" s="68"/>
      <c r="AQ257" s="68"/>
    </row>
    <row r="258" spans="1:43" ht="145" x14ac:dyDescent="0.35">
      <c r="A258" s="186">
        <v>72</v>
      </c>
      <c r="B258" s="228" t="s">
        <v>659</v>
      </c>
      <c r="C258" s="199" t="s">
        <v>660</v>
      </c>
      <c r="D258" s="228" t="s">
        <v>661</v>
      </c>
      <c r="E258" s="228" t="s">
        <v>70</v>
      </c>
      <c r="F258" s="228" t="s">
        <v>662</v>
      </c>
      <c r="G258" s="228" t="s">
        <v>663</v>
      </c>
      <c r="H258" s="199" t="str">
        <f>CONCATENATE(E258," ",F258," ",G258)</f>
        <v>Posibilidad de pérdida económica y reputacional ante las partes interesadas por sanciones y multas de entes de control en contra de la unidad, debido al incumplimiento legal a un requisito aplicable a Seguridad y Salud en el Trabajo a Nivel Nacional o de otra índole.</v>
      </c>
      <c r="I258" s="228" t="s">
        <v>664</v>
      </c>
      <c r="J258" s="228" t="s">
        <v>75</v>
      </c>
      <c r="K258" s="228" t="s">
        <v>76</v>
      </c>
      <c r="L258" s="228" t="s">
        <v>77</v>
      </c>
      <c r="M258" s="228">
        <v>1400</v>
      </c>
      <c r="N258" s="228" t="s">
        <v>78</v>
      </c>
      <c r="O258" s="199">
        <f t="shared" ref="O258" si="221">IF(N258="Muy alta",100,IF(N258="Alta",80,IF(N258="Media",60,IF(N258="Baja",40,IF(N258="Muy baja",20,0)))))</f>
        <v>60</v>
      </c>
      <c r="P258" s="228" t="s">
        <v>88</v>
      </c>
      <c r="Q258" s="199">
        <f t="shared" ref="Q258" si="222">IF(P258="Catastrófico",100,IF(P258="Mayor",80,IF(P258="Moderado",60,IF(P258="Menor",40,IF(P258="Leve",20,0)))))</f>
        <v>60</v>
      </c>
      <c r="R258" s="187" t="s">
        <v>88</v>
      </c>
      <c r="S258" s="72" t="s">
        <v>665</v>
      </c>
      <c r="T258" s="35" t="str">
        <f t="shared" si="218"/>
        <v>Probabilidad</v>
      </c>
      <c r="U258" s="36" t="s">
        <v>83</v>
      </c>
      <c r="V258" s="36" t="s">
        <v>84</v>
      </c>
      <c r="W258" s="36" t="s">
        <v>85</v>
      </c>
      <c r="X258" s="36" t="s">
        <v>86</v>
      </c>
      <c r="Y258" s="36" t="s">
        <v>87</v>
      </c>
      <c r="Z258" s="208">
        <v>3.2659199999999995</v>
      </c>
      <c r="AA258" s="35">
        <v>25</v>
      </c>
      <c r="AB258" s="35">
        <v>15</v>
      </c>
      <c r="AC258" s="35">
        <v>24</v>
      </c>
      <c r="AD258" s="35">
        <v>36</v>
      </c>
      <c r="AE258" s="208">
        <v>60</v>
      </c>
      <c r="AF258" s="35">
        <f t="shared" ref="AF258:AF297" si="223">IF(U258="Correctivo",10,0)</f>
        <v>0</v>
      </c>
      <c r="AG258" s="35">
        <f t="shared" ref="AG258:AG297" si="224">IF(T258="Probabilidad",0,IF(V258="Automatizado",25,IF(V258="Manual",15,0)))</f>
        <v>0</v>
      </c>
      <c r="AH258" s="35" t="e">
        <f>($Q$7*((AF258+AG258))/100)</f>
        <v>#VALUE!</v>
      </c>
      <c r="AI258" s="35" t="e">
        <f t="shared" ref="AI258" si="225">Q258-AH258</f>
        <v>#VALUE!</v>
      </c>
      <c r="AJ258" s="187" t="s">
        <v>88</v>
      </c>
      <c r="AK258" s="187" t="s">
        <v>102</v>
      </c>
      <c r="AL258" s="187" t="s">
        <v>666</v>
      </c>
      <c r="AM258" s="434" t="s">
        <v>667</v>
      </c>
      <c r="AN258" s="435">
        <v>44593</v>
      </c>
      <c r="AO258" s="435">
        <v>44650</v>
      </c>
      <c r="AP258" s="436">
        <v>44652</v>
      </c>
      <c r="AQ258" s="310" t="s">
        <v>668</v>
      </c>
    </row>
    <row r="259" spans="1:43" ht="217.5" x14ac:dyDescent="0.35">
      <c r="A259" s="186"/>
      <c r="B259" s="229"/>
      <c r="C259" s="200"/>
      <c r="D259" s="229"/>
      <c r="E259" s="229"/>
      <c r="F259" s="229"/>
      <c r="G259" s="229"/>
      <c r="H259" s="200"/>
      <c r="I259" s="229"/>
      <c r="J259" s="229"/>
      <c r="K259" s="229"/>
      <c r="L259" s="229"/>
      <c r="M259" s="229"/>
      <c r="N259" s="229"/>
      <c r="O259" s="200"/>
      <c r="P259" s="229"/>
      <c r="Q259" s="200"/>
      <c r="R259" s="188"/>
      <c r="S259" s="74" t="s">
        <v>669</v>
      </c>
      <c r="T259" s="35" t="str">
        <f t="shared" si="218"/>
        <v>Probabilidad</v>
      </c>
      <c r="U259" s="36" t="s">
        <v>100</v>
      </c>
      <c r="V259" s="36" t="s">
        <v>84</v>
      </c>
      <c r="W259" s="36" t="s">
        <v>85</v>
      </c>
      <c r="X259" s="36" t="s">
        <v>86</v>
      </c>
      <c r="Y259" s="36" t="s">
        <v>87</v>
      </c>
      <c r="Z259" s="209"/>
      <c r="AA259" s="35">
        <v>15</v>
      </c>
      <c r="AB259" s="35">
        <v>15</v>
      </c>
      <c r="AC259" s="35">
        <v>10.8</v>
      </c>
      <c r="AD259" s="35">
        <v>25.2</v>
      </c>
      <c r="AE259" s="209"/>
      <c r="AF259" s="35">
        <f t="shared" si="223"/>
        <v>0</v>
      </c>
      <c r="AG259" s="35">
        <f t="shared" si="224"/>
        <v>0</v>
      </c>
      <c r="AH259" s="35" t="e">
        <f>($AI$7*((AF259+AG259))/100)</f>
        <v>#VALUE!</v>
      </c>
      <c r="AI259" s="35" t="e">
        <f t="shared" ref="AI259:AI262" si="226">AI258-AH259</f>
        <v>#VALUE!</v>
      </c>
      <c r="AJ259" s="188"/>
      <c r="AK259" s="188"/>
      <c r="AL259" s="188"/>
      <c r="AM259" s="434"/>
      <c r="AN259" s="435"/>
      <c r="AO259" s="435"/>
      <c r="AP259" s="436"/>
      <c r="AQ259" s="310"/>
    </row>
    <row r="260" spans="1:43" ht="159.5" x14ac:dyDescent="0.35">
      <c r="A260" s="186"/>
      <c r="B260" s="229"/>
      <c r="C260" s="200"/>
      <c r="D260" s="229"/>
      <c r="E260" s="229"/>
      <c r="F260" s="229"/>
      <c r="G260" s="229"/>
      <c r="H260" s="200"/>
      <c r="I260" s="229"/>
      <c r="J260" s="229"/>
      <c r="K260" s="229"/>
      <c r="L260" s="229"/>
      <c r="M260" s="229"/>
      <c r="N260" s="229"/>
      <c r="O260" s="200"/>
      <c r="P260" s="229"/>
      <c r="Q260" s="200"/>
      <c r="R260" s="188"/>
      <c r="S260" s="75" t="s">
        <v>670</v>
      </c>
      <c r="T260" s="35" t="str">
        <f t="shared" si="218"/>
        <v>Probabilidad</v>
      </c>
      <c r="U260" s="36" t="s">
        <v>83</v>
      </c>
      <c r="V260" s="36" t="s">
        <v>84</v>
      </c>
      <c r="W260" s="36" t="s">
        <v>85</v>
      </c>
      <c r="X260" s="36" t="s">
        <v>86</v>
      </c>
      <c r="Y260" s="36" t="s">
        <v>87</v>
      </c>
      <c r="Z260" s="209"/>
      <c r="AA260" s="35">
        <v>25</v>
      </c>
      <c r="AB260" s="35">
        <v>15</v>
      </c>
      <c r="AC260" s="35">
        <v>10.08</v>
      </c>
      <c r="AD260" s="35">
        <v>15.12</v>
      </c>
      <c r="AE260" s="209"/>
      <c r="AF260" s="35">
        <f t="shared" si="223"/>
        <v>0</v>
      </c>
      <c r="AG260" s="35">
        <f t="shared" si="224"/>
        <v>0</v>
      </c>
      <c r="AH260" s="35">
        <f>($AI$8*((AF260+AG260))/100)</f>
        <v>0</v>
      </c>
      <c r="AI260" s="35" t="e">
        <f t="shared" si="226"/>
        <v>#VALUE!</v>
      </c>
      <c r="AJ260" s="188"/>
      <c r="AK260" s="188"/>
      <c r="AL260" s="188"/>
      <c r="AM260" s="434" t="s">
        <v>671</v>
      </c>
      <c r="AN260" s="435">
        <v>44593</v>
      </c>
      <c r="AO260" s="435">
        <v>44926</v>
      </c>
      <c r="AP260" s="436">
        <v>44713</v>
      </c>
      <c r="AQ260" s="310" t="s">
        <v>668</v>
      </c>
    </row>
    <row r="261" spans="1:43" ht="130.5" x14ac:dyDescent="0.35">
      <c r="A261" s="186"/>
      <c r="B261" s="229"/>
      <c r="C261" s="200"/>
      <c r="D261" s="229"/>
      <c r="E261" s="229"/>
      <c r="F261" s="229"/>
      <c r="G261" s="229"/>
      <c r="H261" s="200"/>
      <c r="I261" s="229"/>
      <c r="J261" s="229"/>
      <c r="K261" s="229"/>
      <c r="L261" s="229"/>
      <c r="M261" s="229"/>
      <c r="N261" s="229"/>
      <c r="O261" s="200"/>
      <c r="P261" s="229"/>
      <c r="Q261" s="200"/>
      <c r="R261" s="188"/>
      <c r="S261" s="75" t="s">
        <v>672</v>
      </c>
      <c r="T261" s="35" t="str">
        <f t="shared" si="218"/>
        <v>Probabilidad</v>
      </c>
      <c r="U261" s="36" t="s">
        <v>83</v>
      </c>
      <c r="V261" s="36" t="s">
        <v>84</v>
      </c>
      <c r="W261" s="36" t="s">
        <v>85</v>
      </c>
      <c r="X261" s="36" t="s">
        <v>86</v>
      </c>
      <c r="Y261" s="36" t="s">
        <v>87</v>
      </c>
      <c r="Z261" s="209"/>
      <c r="AA261" s="35">
        <v>25</v>
      </c>
      <c r="AB261" s="35">
        <v>15</v>
      </c>
      <c r="AC261" s="35">
        <v>6.0479999999999992</v>
      </c>
      <c r="AD261" s="35">
        <v>9.0719999999999992</v>
      </c>
      <c r="AE261" s="209"/>
      <c r="AF261" s="35">
        <f t="shared" si="223"/>
        <v>0</v>
      </c>
      <c r="AG261" s="35">
        <f t="shared" si="224"/>
        <v>0</v>
      </c>
      <c r="AH261" s="35">
        <f>($AI$9*((AF261+AG261))/100)</f>
        <v>0</v>
      </c>
      <c r="AI261" s="35" t="e">
        <f t="shared" si="226"/>
        <v>#VALUE!</v>
      </c>
      <c r="AJ261" s="188"/>
      <c r="AK261" s="188"/>
      <c r="AL261" s="188"/>
      <c r="AM261" s="434"/>
      <c r="AN261" s="435"/>
      <c r="AO261" s="435"/>
      <c r="AP261" s="436"/>
      <c r="AQ261" s="310"/>
    </row>
    <row r="262" spans="1:43" ht="188.5" x14ac:dyDescent="0.35">
      <c r="A262" s="186"/>
      <c r="B262" s="229"/>
      <c r="C262" s="200"/>
      <c r="D262" s="229"/>
      <c r="E262" s="229"/>
      <c r="F262" s="229"/>
      <c r="G262" s="229"/>
      <c r="H262" s="200"/>
      <c r="I262" s="229"/>
      <c r="J262" s="229"/>
      <c r="K262" s="229"/>
      <c r="L262" s="229"/>
      <c r="M262" s="229"/>
      <c r="N262" s="229"/>
      <c r="O262" s="200"/>
      <c r="P262" s="229"/>
      <c r="Q262" s="200"/>
      <c r="R262" s="188"/>
      <c r="S262" s="76" t="s">
        <v>673</v>
      </c>
      <c r="T262" s="35" t="str">
        <f t="shared" si="218"/>
        <v>Probabilidad</v>
      </c>
      <c r="U262" s="36" t="s">
        <v>83</v>
      </c>
      <c r="V262" s="36" t="s">
        <v>84</v>
      </c>
      <c r="W262" s="36" t="s">
        <v>85</v>
      </c>
      <c r="X262" s="36" t="s">
        <v>86</v>
      </c>
      <c r="Y262" s="36" t="s">
        <v>87</v>
      </c>
      <c r="Z262" s="209"/>
      <c r="AA262" s="35">
        <v>25</v>
      </c>
      <c r="AB262" s="35">
        <v>15</v>
      </c>
      <c r="AC262" s="35">
        <v>3.6288</v>
      </c>
      <c r="AD262" s="35">
        <v>5.4431999999999992</v>
      </c>
      <c r="AE262" s="209"/>
      <c r="AF262" s="35">
        <f t="shared" si="223"/>
        <v>0</v>
      </c>
      <c r="AG262" s="35">
        <f t="shared" si="224"/>
        <v>0</v>
      </c>
      <c r="AH262" s="35">
        <f>($AI$10*((AF262+AG262))/100)</f>
        <v>0</v>
      </c>
      <c r="AI262" s="35" t="e">
        <f t="shared" si="226"/>
        <v>#VALUE!</v>
      </c>
      <c r="AJ262" s="188"/>
      <c r="AK262" s="188"/>
      <c r="AL262" s="188"/>
      <c r="AM262" s="434" t="s">
        <v>674</v>
      </c>
      <c r="AN262" s="435">
        <v>44621</v>
      </c>
      <c r="AO262" s="435">
        <v>44926</v>
      </c>
      <c r="AP262" s="436">
        <v>44713</v>
      </c>
      <c r="AQ262" s="310" t="s">
        <v>668</v>
      </c>
    </row>
    <row r="263" spans="1:43" ht="87" x14ac:dyDescent="0.35">
      <c r="A263" s="186"/>
      <c r="B263" s="230"/>
      <c r="C263" s="201"/>
      <c r="D263" s="230"/>
      <c r="E263" s="230"/>
      <c r="F263" s="230"/>
      <c r="G263" s="230"/>
      <c r="H263" s="201"/>
      <c r="I263" s="230"/>
      <c r="J263" s="230"/>
      <c r="K263" s="230"/>
      <c r="L263" s="230"/>
      <c r="M263" s="230"/>
      <c r="N263" s="230"/>
      <c r="O263" s="201"/>
      <c r="P263" s="230"/>
      <c r="Q263" s="201"/>
      <c r="R263" s="189"/>
      <c r="S263" s="77" t="s">
        <v>675</v>
      </c>
      <c r="T263" s="35" t="str">
        <f t="shared" si="218"/>
        <v>Probabilidad</v>
      </c>
      <c r="U263" s="36" t="s">
        <v>83</v>
      </c>
      <c r="V263" s="36" t="s">
        <v>84</v>
      </c>
      <c r="W263" s="36" t="s">
        <v>85</v>
      </c>
      <c r="X263" s="36" t="s">
        <v>86</v>
      </c>
      <c r="Y263" s="36" t="s">
        <v>87</v>
      </c>
      <c r="Z263" s="210"/>
      <c r="AA263" s="35">
        <v>25</v>
      </c>
      <c r="AB263" s="35">
        <v>15</v>
      </c>
      <c r="AC263" s="35">
        <v>2.1772799999999997</v>
      </c>
      <c r="AD263" s="35">
        <v>3.2659199999999995</v>
      </c>
      <c r="AE263" s="210"/>
      <c r="AF263" s="35">
        <f t="shared" si="223"/>
        <v>0</v>
      </c>
      <c r="AG263" s="35">
        <f t="shared" si="224"/>
        <v>0</v>
      </c>
      <c r="AH263" s="35">
        <f>($AI$11*((AF263+AG263))/100)</f>
        <v>0</v>
      </c>
      <c r="AI263" s="35" t="e">
        <f>AI262-AH263</f>
        <v>#VALUE!</v>
      </c>
      <c r="AJ263" s="189"/>
      <c r="AK263" s="189"/>
      <c r="AL263" s="189"/>
      <c r="AM263" s="434"/>
      <c r="AN263" s="435"/>
      <c r="AO263" s="435"/>
      <c r="AP263" s="436"/>
      <c r="AQ263" s="310"/>
    </row>
    <row r="264" spans="1:43" ht="217.5" x14ac:dyDescent="0.35">
      <c r="A264" s="186">
        <v>73</v>
      </c>
      <c r="B264" s="228" t="s">
        <v>659</v>
      </c>
      <c r="C264" s="199" t="s">
        <v>676</v>
      </c>
      <c r="D264" s="228" t="s">
        <v>661</v>
      </c>
      <c r="E264" s="228" t="s">
        <v>70</v>
      </c>
      <c r="F264" s="228" t="s">
        <v>677</v>
      </c>
      <c r="G264" s="228" t="s">
        <v>678</v>
      </c>
      <c r="H264" s="199" t="str">
        <f t="shared" ref="H264" si="227">CONCATENATE(E264," ",F264," ",G264)</f>
        <v>Posibilidad de pérdida económica y reputacional por la afectación de la integridad de las funcionarios, contratistas, operadores y visitantes de la Unidad, por la ocurrencia de accidentes de trabajo y enfermedades laborales.</v>
      </c>
      <c r="I264" s="228" t="s">
        <v>664</v>
      </c>
      <c r="J264" s="228" t="s">
        <v>75</v>
      </c>
      <c r="K264" s="228" t="s">
        <v>97</v>
      </c>
      <c r="L264" s="228" t="s">
        <v>606</v>
      </c>
      <c r="M264" s="228">
        <v>365</v>
      </c>
      <c r="N264" s="228" t="s">
        <v>124</v>
      </c>
      <c r="O264" s="199">
        <f t="shared" ref="O264" si="228">IF(N264="Muy alta",100,IF(N264="Alta",80,IF(N264="Media",60,IF(N264="Baja",40,IF(N264="Muy baja",20,0)))))</f>
        <v>40</v>
      </c>
      <c r="P264" s="228" t="s">
        <v>88</v>
      </c>
      <c r="Q264" s="199">
        <f t="shared" ref="Q264" si="229">IF(P264="Catastrófico",100,IF(P264="Mayor",80,IF(P264="Moderado",60,IF(P264="Menor",40,IF(P264="Leve",20,0)))))</f>
        <v>60</v>
      </c>
      <c r="R264" s="187" t="s">
        <v>88</v>
      </c>
      <c r="S264" s="74" t="s">
        <v>669</v>
      </c>
      <c r="T264" s="35" t="str">
        <f t="shared" si="218"/>
        <v>Probabilidad</v>
      </c>
      <c r="U264" s="36" t="s">
        <v>83</v>
      </c>
      <c r="V264" s="36" t="s">
        <v>84</v>
      </c>
      <c r="W264" s="36" t="s">
        <v>85</v>
      </c>
      <c r="X264" s="36" t="s">
        <v>86</v>
      </c>
      <c r="Y264" s="36" t="s">
        <v>87</v>
      </c>
      <c r="Z264" s="208">
        <v>4.8</v>
      </c>
      <c r="AA264" s="35">
        <v>25</v>
      </c>
      <c r="AB264" s="35">
        <v>15</v>
      </c>
      <c r="AC264" s="35">
        <v>16</v>
      </c>
      <c r="AD264" s="35">
        <v>24</v>
      </c>
      <c r="AE264" s="208">
        <v>60</v>
      </c>
      <c r="AF264" s="35">
        <f t="shared" si="223"/>
        <v>0</v>
      </c>
      <c r="AG264" s="35">
        <f t="shared" si="224"/>
        <v>0</v>
      </c>
      <c r="AH264" s="35">
        <f>($Q$13*((AF264+AG264))/100)</f>
        <v>0</v>
      </c>
      <c r="AI264" s="35">
        <f t="shared" ref="AI264" si="230">Q264-AH264</f>
        <v>60</v>
      </c>
      <c r="AJ264" s="187" t="s">
        <v>88</v>
      </c>
      <c r="AK264" s="187" t="s">
        <v>102</v>
      </c>
      <c r="AL264" s="187" t="s">
        <v>666</v>
      </c>
      <c r="AM264" s="434" t="s">
        <v>679</v>
      </c>
      <c r="AN264" s="435">
        <v>44652</v>
      </c>
      <c r="AO264" s="435">
        <v>44711</v>
      </c>
      <c r="AP264" s="435">
        <v>44713</v>
      </c>
      <c r="AQ264" s="310" t="s">
        <v>668</v>
      </c>
    </row>
    <row r="265" spans="1:43" ht="203" x14ac:dyDescent="0.35">
      <c r="A265" s="186"/>
      <c r="B265" s="229"/>
      <c r="C265" s="200"/>
      <c r="D265" s="229"/>
      <c r="E265" s="229"/>
      <c r="F265" s="229"/>
      <c r="G265" s="229"/>
      <c r="H265" s="200"/>
      <c r="I265" s="229"/>
      <c r="J265" s="229"/>
      <c r="K265" s="229"/>
      <c r="L265" s="229"/>
      <c r="M265" s="229"/>
      <c r="N265" s="229"/>
      <c r="O265" s="200"/>
      <c r="P265" s="229"/>
      <c r="Q265" s="200"/>
      <c r="R265" s="188"/>
      <c r="S265" s="74" t="s">
        <v>680</v>
      </c>
      <c r="T265" s="35" t="str">
        <f t="shared" si="218"/>
        <v>Probabilidad</v>
      </c>
      <c r="U265" s="36" t="s">
        <v>83</v>
      </c>
      <c r="V265" s="36" t="s">
        <v>84</v>
      </c>
      <c r="W265" s="36" t="s">
        <v>85</v>
      </c>
      <c r="X265" s="36" t="s">
        <v>86</v>
      </c>
      <c r="Y265" s="36" t="s">
        <v>87</v>
      </c>
      <c r="Z265" s="209"/>
      <c r="AA265" s="35">
        <v>25</v>
      </c>
      <c r="AB265" s="35">
        <v>15</v>
      </c>
      <c r="AC265" s="35">
        <v>16</v>
      </c>
      <c r="AD265" s="35">
        <v>8</v>
      </c>
      <c r="AE265" s="209"/>
      <c r="AF265" s="35">
        <f t="shared" si="223"/>
        <v>0</v>
      </c>
      <c r="AG265" s="35">
        <f t="shared" si="224"/>
        <v>0</v>
      </c>
      <c r="AH265" s="35">
        <f t="shared" ref="AH265" si="231">($Q$13*((AF265+AG265))/100)</f>
        <v>0</v>
      </c>
      <c r="AI265" s="35">
        <f>AI264-AH265</f>
        <v>60</v>
      </c>
      <c r="AJ265" s="188"/>
      <c r="AK265" s="188"/>
      <c r="AL265" s="188"/>
      <c r="AM265" s="434"/>
      <c r="AN265" s="435"/>
      <c r="AO265" s="435"/>
      <c r="AP265" s="435"/>
      <c r="AQ265" s="310"/>
    </row>
    <row r="266" spans="1:43" ht="159.5" x14ac:dyDescent="0.35">
      <c r="A266" s="186"/>
      <c r="B266" s="229"/>
      <c r="C266" s="200"/>
      <c r="D266" s="229"/>
      <c r="E266" s="229"/>
      <c r="F266" s="229"/>
      <c r="G266" s="229"/>
      <c r="H266" s="200"/>
      <c r="I266" s="229"/>
      <c r="J266" s="229"/>
      <c r="K266" s="229"/>
      <c r="L266" s="229"/>
      <c r="M266" s="229"/>
      <c r="N266" s="229"/>
      <c r="O266" s="200"/>
      <c r="P266" s="229"/>
      <c r="Q266" s="200"/>
      <c r="R266" s="188"/>
      <c r="S266" s="74" t="s">
        <v>670</v>
      </c>
      <c r="T266" s="35" t="str">
        <f t="shared" si="218"/>
        <v>Probabilidad</v>
      </c>
      <c r="U266" s="36" t="s">
        <v>83</v>
      </c>
      <c r="V266" s="36" t="s">
        <v>84</v>
      </c>
      <c r="W266" s="36" t="s">
        <v>85</v>
      </c>
      <c r="X266" s="36" t="s">
        <v>86</v>
      </c>
      <c r="Y266" s="36" t="s">
        <v>87</v>
      </c>
      <c r="Z266" s="209"/>
      <c r="AA266" s="35">
        <v>25</v>
      </c>
      <c r="AB266" s="35">
        <v>15</v>
      </c>
      <c r="AC266" s="35">
        <v>0</v>
      </c>
      <c r="AD266" s="35">
        <v>8</v>
      </c>
      <c r="AE266" s="209"/>
      <c r="AF266" s="35">
        <f t="shared" si="223"/>
        <v>0</v>
      </c>
      <c r="AG266" s="35">
        <f t="shared" si="224"/>
        <v>0</v>
      </c>
      <c r="AH266" s="35">
        <f>($Q$14*((AF266+AG266))/100)</f>
        <v>0</v>
      </c>
      <c r="AI266" s="35">
        <f>AI265-AH266</f>
        <v>60</v>
      </c>
      <c r="AJ266" s="188"/>
      <c r="AK266" s="188"/>
      <c r="AL266" s="188"/>
      <c r="AM266" s="202" t="s">
        <v>681</v>
      </c>
      <c r="AN266" s="261">
        <v>44593</v>
      </c>
      <c r="AO266" s="261">
        <v>44926</v>
      </c>
      <c r="AP266" s="179">
        <v>44713</v>
      </c>
      <c r="AQ266" s="205" t="s">
        <v>668</v>
      </c>
    </row>
    <row r="267" spans="1:43" ht="217.5" x14ac:dyDescent="0.35">
      <c r="A267" s="186"/>
      <c r="B267" s="229"/>
      <c r="C267" s="200"/>
      <c r="D267" s="229"/>
      <c r="E267" s="229"/>
      <c r="F267" s="229"/>
      <c r="G267" s="229"/>
      <c r="H267" s="200"/>
      <c r="I267" s="229"/>
      <c r="J267" s="229"/>
      <c r="K267" s="229"/>
      <c r="L267" s="229"/>
      <c r="M267" s="229"/>
      <c r="N267" s="229"/>
      <c r="O267" s="200"/>
      <c r="P267" s="229"/>
      <c r="Q267" s="200"/>
      <c r="R267" s="188"/>
      <c r="S267" s="74" t="s">
        <v>682</v>
      </c>
      <c r="T267" s="35" t="str">
        <f t="shared" si="218"/>
        <v>Probabilidad</v>
      </c>
      <c r="U267" s="36" t="s">
        <v>83</v>
      </c>
      <c r="V267" s="36" t="s">
        <v>84</v>
      </c>
      <c r="W267" s="36" t="s">
        <v>85</v>
      </c>
      <c r="X267" s="36" t="s">
        <v>86</v>
      </c>
      <c r="Y267" s="36" t="s">
        <v>87</v>
      </c>
      <c r="Z267" s="209"/>
      <c r="AA267" s="35">
        <v>25</v>
      </c>
      <c r="AB267" s="35">
        <v>15</v>
      </c>
      <c r="AC267" s="35">
        <v>3.2</v>
      </c>
      <c r="AD267" s="35">
        <v>4.8</v>
      </c>
      <c r="AE267" s="209"/>
      <c r="AF267" s="35">
        <f t="shared" si="223"/>
        <v>0</v>
      </c>
      <c r="AG267" s="35">
        <f t="shared" si="224"/>
        <v>0</v>
      </c>
      <c r="AH267" s="35">
        <f>($AI$15*((AF267+AG267))/100)</f>
        <v>0</v>
      </c>
      <c r="AI267" s="35">
        <f>AI266-AH267</f>
        <v>60</v>
      </c>
      <c r="AJ267" s="188"/>
      <c r="AK267" s="188"/>
      <c r="AL267" s="188"/>
      <c r="AM267" s="204"/>
      <c r="AN267" s="263"/>
      <c r="AO267" s="263"/>
      <c r="AP267" s="181"/>
      <c r="AQ267" s="207"/>
    </row>
    <row r="268" spans="1:43" ht="159.5" x14ac:dyDescent="0.35">
      <c r="A268" s="186">
        <v>74</v>
      </c>
      <c r="B268" s="228" t="s">
        <v>659</v>
      </c>
      <c r="C268" s="199" t="s">
        <v>683</v>
      </c>
      <c r="D268" s="228" t="s">
        <v>684</v>
      </c>
      <c r="E268" s="228" t="s">
        <v>70</v>
      </c>
      <c r="F268" s="228" t="s">
        <v>685</v>
      </c>
      <c r="G268" s="228" t="s">
        <v>686</v>
      </c>
      <c r="H268" s="199" t="str">
        <f>CONCATENATE(E268," ",F268," ",G268)</f>
        <v>Posibilidad de pérdida económica y reputacional por demandas de nuestras partes interesadas en contra de la unidad, ocasionadas por la materialización de sintomatologías en riesgos de salud publica (cardiovascular, psicosocial, visual, biomecánico o DME, biológico (epidemias o pandemias), debido a no la identificación e implementación de planes de programas de vigilancia epidemiológica.</v>
      </c>
      <c r="I268" s="228" t="s">
        <v>664</v>
      </c>
      <c r="J268" s="228" t="s">
        <v>75</v>
      </c>
      <c r="K268" s="228" t="s">
        <v>97</v>
      </c>
      <c r="L268" s="228" t="s">
        <v>606</v>
      </c>
      <c r="M268" s="228">
        <v>365</v>
      </c>
      <c r="N268" s="228" t="s">
        <v>124</v>
      </c>
      <c r="O268" s="199">
        <f t="shared" ref="O268" si="232">IF(N268="Muy alta",100,IF(N268="Alta",80,IF(N268="Media",60,IF(N268="Baja",40,IF(N268="Muy baja",20,0)))))</f>
        <v>40</v>
      </c>
      <c r="P268" s="228" t="s">
        <v>88</v>
      </c>
      <c r="Q268" s="199">
        <f t="shared" ref="Q268" si="233">IF(P268="Catastrófico",100,IF(P268="Mayor",80,IF(P268="Moderado",60,IF(P268="Menor",40,IF(P268="Leve",20,0)))))</f>
        <v>60</v>
      </c>
      <c r="R268" s="187" t="s">
        <v>88</v>
      </c>
      <c r="S268" s="72" t="s">
        <v>687</v>
      </c>
      <c r="T268" s="35" t="str">
        <f t="shared" si="218"/>
        <v>Probabilidad</v>
      </c>
      <c r="U268" s="36" t="s">
        <v>83</v>
      </c>
      <c r="V268" s="36" t="s">
        <v>84</v>
      </c>
      <c r="W268" s="36" t="s">
        <v>85</v>
      </c>
      <c r="X268" s="36" t="s">
        <v>86</v>
      </c>
      <c r="Y268" s="36" t="s">
        <v>87</v>
      </c>
      <c r="Z268" s="208">
        <v>5.1840000000000002</v>
      </c>
      <c r="AA268" s="35">
        <v>25</v>
      </c>
      <c r="AB268" s="35">
        <v>15</v>
      </c>
      <c r="AC268" s="35">
        <v>16</v>
      </c>
      <c r="AD268" s="35">
        <v>24</v>
      </c>
      <c r="AE268" s="208">
        <v>60</v>
      </c>
      <c r="AF268" s="35">
        <f t="shared" si="223"/>
        <v>0</v>
      </c>
      <c r="AG268" s="35">
        <f t="shared" si="224"/>
        <v>0</v>
      </c>
      <c r="AH268" s="35">
        <f>($Q$17*((AF268+AG268))/100)</f>
        <v>0</v>
      </c>
      <c r="AI268" s="35">
        <f t="shared" ref="AI268" si="234">Q268-AH268</f>
        <v>60</v>
      </c>
      <c r="AJ268" s="187" t="s">
        <v>88</v>
      </c>
      <c r="AK268" s="187" t="s">
        <v>102</v>
      </c>
      <c r="AL268" s="187" t="s">
        <v>666</v>
      </c>
      <c r="AM268" s="434" t="s">
        <v>688</v>
      </c>
      <c r="AN268" s="435">
        <v>44593</v>
      </c>
      <c r="AO268" s="435">
        <v>44926</v>
      </c>
      <c r="AP268" s="436">
        <v>44713</v>
      </c>
      <c r="AQ268" s="310" t="s">
        <v>668</v>
      </c>
    </row>
    <row r="269" spans="1:43" ht="203" x14ac:dyDescent="0.35">
      <c r="A269" s="186"/>
      <c r="B269" s="229"/>
      <c r="C269" s="200"/>
      <c r="D269" s="229"/>
      <c r="E269" s="229"/>
      <c r="F269" s="229"/>
      <c r="G269" s="229"/>
      <c r="H269" s="200"/>
      <c r="I269" s="229"/>
      <c r="J269" s="229"/>
      <c r="K269" s="229"/>
      <c r="L269" s="229"/>
      <c r="M269" s="229"/>
      <c r="N269" s="229"/>
      <c r="O269" s="200"/>
      <c r="P269" s="229"/>
      <c r="Q269" s="200"/>
      <c r="R269" s="188"/>
      <c r="S269" s="72" t="s">
        <v>680</v>
      </c>
      <c r="T269" s="35" t="str">
        <f t="shared" si="218"/>
        <v>Probabilidad</v>
      </c>
      <c r="U269" s="36" t="s">
        <v>83</v>
      </c>
      <c r="V269" s="36" t="s">
        <v>84</v>
      </c>
      <c r="W269" s="36" t="s">
        <v>85</v>
      </c>
      <c r="X269" s="36" t="s">
        <v>86</v>
      </c>
      <c r="Y269" s="36" t="s">
        <v>87</v>
      </c>
      <c r="Z269" s="209"/>
      <c r="AA269" s="35">
        <v>25</v>
      </c>
      <c r="AB269" s="35">
        <v>15</v>
      </c>
      <c r="AC269" s="35">
        <v>9.6</v>
      </c>
      <c r="AD269" s="35">
        <v>14.4</v>
      </c>
      <c r="AE269" s="209"/>
      <c r="AF269" s="35">
        <f t="shared" si="223"/>
        <v>0</v>
      </c>
      <c r="AG269" s="35">
        <f t="shared" si="224"/>
        <v>0</v>
      </c>
      <c r="AH269" s="35">
        <f>($AI$17*((AF269+AG269))/100)</f>
        <v>0</v>
      </c>
      <c r="AI269" s="35">
        <f t="shared" ref="AI269:AI270" si="235">AI268-AH269</f>
        <v>60</v>
      </c>
      <c r="AJ269" s="188"/>
      <c r="AK269" s="188"/>
      <c r="AL269" s="188"/>
      <c r="AM269" s="434"/>
      <c r="AN269" s="435"/>
      <c r="AO269" s="435"/>
      <c r="AP269" s="436"/>
      <c r="AQ269" s="310"/>
    </row>
    <row r="270" spans="1:43" ht="203" x14ac:dyDescent="0.35">
      <c r="A270" s="186"/>
      <c r="B270" s="229"/>
      <c r="C270" s="200"/>
      <c r="D270" s="229"/>
      <c r="E270" s="229"/>
      <c r="F270" s="229"/>
      <c r="G270" s="229"/>
      <c r="H270" s="200"/>
      <c r="I270" s="229"/>
      <c r="J270" s="229"/>
      <c r="K270" s="229"/>
      <c r="L270" s="229"/>
      <c r="M270" s="229"/>
      <c r="N270" s="229"/>
      <c r="O270" s="200"/>
      <c r="P270" s="229"/>
      <c r="Q270" s="200"/>
      <c r="R270" s="188"/>
      <c r="S270" s="72" t="s">
        <v>689</v>
      </c>
      <c r="T270" s="35" t="str">
        <f t="shared" si="218"/>
        <v>Probabilidad</v>
      </c>
      <c r="U270" s="36" t="s">
        <v>83</v>
      </c>
      <c r="V270" s="36" t="s">
        <v>84</v>
      </c>
      <c r="W270" s="36" t="s">
        <v>85</v>
      </c>
      <c r="X270" s="36" t="s">
        <v>86</v>
      </c>
      <c r="Y270" s="36" t="s">
        <v>87</v>
      </c>
      <c r="Z270" s="209"/>
      <c r="AA270" s="35">
        <v>25</v>
      </c>
      <c r="AB270" s="35">
        <v>15</v>
      </c>
      <c r="AC270" s="35">
        <v>5.76</v>
      </c>
      <c r="AD270" s="35">
        <v>8.64</v>
      </c>
      <c r="AE270" s="209"/>
      <c r="AF270" s="35">
        <f t="shared" si="223"/>
        <v>0</v>
      </c>
      <c r="AG270" s="35">
        <f t="shared" si="224"/>
        <v>0</v>
      </c>
      <c r="AH270" s="35">
        <f>($AI$18*((AF270+AG270))/100)</f>
        <v>0</v>
      </c>
      <c r="AI270" s="35">
        <f t="shared" si="235"/>
        <v>60</v>
      </c>
      <c r="AJ270" s="188"/>
      <c r="AK270" s="188"/>
      <c r="AL270" s="188"/>
      <c r="AM270" s="434" t="s">
        <v>690</v>
      </c>
      <c r="AN270" s="435">
        <v>44652</v>
      </c>
      <c r="AO270" s="435">
        <v>44711</v>
      </c>
      <c r="AP270" s="435">
        <v>44713</v>
      </c>
      <c r="AQ270" s="310" t="s">
        <v>668</v>
      </c>
    </row>
    <row r="271" spans="1:43" ht="203" x14ac:dyDescent="0.35">
      <c r="A271" s="186"/>
      <c r="B271" s="230"/>
      <c r="C271" s="201"/>
      <c r="D271" s="230"/>
      <c r="E271" s="230"/>
      <c r="F271" s="230"/>
      <c r="G271" s="230"/>
      <c r="H271" s="201"/>
      <c r="I271" s="230"/>
      <c r="J271" s="230"/>
      <c r="K271" s="230"/>
      <c r="L271" s="230"/>
      <c r="M271" s="230"/>
      <c r="N271" s="230"/>
      <c r="O271" s="201"/>
      <c r="P271" s="230"/>
      <c r="Q271" s="201"/>
      <c r="R271" s="189"/>
      <c r="S271" s="74" t="s">
        <v>680</v>
      </c>
      <c r="T271" s="35" t="str">
        <f t="shared" si="218"/>
        <v>Probabilidad</v>
      </c>
      <c r="U271" s="36" t="s">
        <v>83</v>
      </c>
      <c r="V271" s="36" t="s">
        <v>84</v>
      </c>
      <c r="W271" s="36" t="s">
        <v>85</v>
      </c>
      <c r="X271" s="36" t="s">
        <v>86</v>
      </c>
      <c r="Y271" s="36" t="s">
        <v>87</v>
      </c>
      <c r="Z271" s="210"/>
      <c r="AA271" s="35">
        <v>25</v>
      </c>
      <c r="AB271" s="35">
        <v>15</v>
      </c>
      <c r="AC271" s="35">
        <v>3.4560000000000004</v>
      </c>
      <c r="AD271" s="35">
        <v>5.1840000000000002</v>
      </c>
      <c r="AE271" s="210"/>
      <c r="AF271" s="35">
        <f t="shared" si="223"/>
        <v>0</v>
      </c>
      <c r="AG271" s="35">
        <f t="shared" si="224"/>
        <v>0</v>
      </c>
      <c r="AH271" s="35">
        <f>($AI$19*((AF271+AG271))/100)</f>
        <v>0</v>
      </c>
      <c r="AI271" s="35">
        <f>AI270-AH271</f>
        <v>60</v>
      </c>
      <c r="AJ271" s="189"/>
      <c r="AK271" s="189"/>
      <c r="AL271" s="189"/>
      <c r="AM271" s="434"/>
      <c r="AN271" s="435"/>
      <c r="AO271" s="435"/>
      <c r="AP271" s="435"/>
      <c r="AQ271" s="310"/>
    </row>
    <row r="272" spans="1:43" ht="159.5" x14ac:dyDescent="0.35">
      <c r="A272" s="186">
        <v>75</v>
      </c>
      <c r="B272" s="228" t="s">
        <v>659</v>
      </c>
      <c r="C272" s="199" t="s">
        <v>676</v>
      </c>
      <c r="D272" s="228" t="s">
        <v>661</v>
      </c>
      <c r="E272" s="228" t="s">
        <v>70</v>
      </c>
      <c r="F272" s="228" t="s">
        <v>677</v>
      </c>
      <c r="G272" s="228" t="s">
        <v>691</v>
      </c>
      <c r="H272" s="199" t="str">
        <f>CONCATENATE(E272," ",F272," ",G272)</f>
        <v>Posibilidad de pérdida económica y reputacional por la afectación de la integridad de las funcionarios, contratistas, operadores y visitantes de la Unidad, por la ocurrencia de  desastres (terremotos, sismos, vendavales, inundaciones, incendios).</v>
      </c>
      <c r="I272" s="228" t="s">
        <v>664</v>
      </c>
      <c r="J272" s="228" t="s">
        <v>75</v>
      </c>
      <c r="K272" s="228" t="s">
        <v>97</v>
      </c>
      <c r="L272" s="228" t="s">
        <v>606</v>
      </c>
      <c r="M272" s="228">
        <v>12</v>
      </c>
      <c r="N272" s="228" t="s">
        <v>146</v>
      </c>
      <c r="O272" s="199">
        <f t="shared" ref="O272" si="236">IF(N272="Muy alta",100,IF(N272="Alta",80,IF(N272="Media",60,IF(N272="Baja",40,IF(N272="Muy baja",20,0)))))</f>
        <v>20</v>
      </c>
      <c r="P272" s="228" t="s">
        <v>79</v>
      </c>
      <c r="Q272" s="199">
        <f t="shared" ref="Q272" si="237">IF(P272="Catastrófico",100,IF(P272="Mayor",80,IF(P272="Moderado",60,IF(P272="Menor",40,IF(P272="Leve",20,0)))))</f>
        <v>80</v>
      </c>
      <c r="R272" s="187" t="s">
        <v>80</v>
      </c>
      <c r="S272" s="72" t="s">
        <v>692</v>
      </c>
      <c r="T272" s="35" t="str">
        <f t="shared" si="218"/>
        <v>Probabilidad</v>
      </c>
      <c r="U272" s="36" t="s">
        <v>83</v>
      </c>
      <c r="V272" s="36" t="s">
        <v>84</v>
      </c>
      <c r="W272" s="36" t="s">
        <v>85</v>
      </c>
      <c r="X272" s="36" t="s">
        <v>86</v>
      </c>
      <c r="Y272" s="36" t="s">
        <v>87</v>
      </c>
      <c r="Z272" s="208">
        <v>3.024</v>
      </c>
      <c r="AA272" s="35">
        <v>25</v>
      </c>
      <c r="AB272" s="35">
        <v>15</v>
      </c>
      <c r="AC272" s="35">
        <v>8</v>
      </c>
      <c r="AD272" s="35">
        <v>12</v>
      </c>
      <c r="AE272" s="208">
        <v>80</v>
      </c>
      <c r="AF272" s="35">
        <f t="shared" si="223"/>
        <v>0</v>
      </c>
      <c r="AG272" s="35">
        <f t="shared" si="224"/>
        <v>0</v>
      </c>
      <c r="AH272" s="35">
        <f>($Q$21*((AF272+AG272))/100)</f>
        <v>0</v>
      </c>
      <c r="AI272" s="35">
        <f>Q272-AH272</f>
        <v>80</v>
      </c>
      <c r="AJ272" s="187" t="s">
        <v>80</v>
      </c>
      <c r="AK272" s="187" t="s">
        <v>102</v>
      </c>
      <c r="AL272" s="187" t="s">
        <v>693</v>
      </c>
      <c r="AM272" s="74" t="s">
        <v>694</v>
      </c>
      <c r="AN272" s="78">
        <v>44593</v>
      </c>
      <c r="AO272" s="78">
        <v>44926</v>
      </c>
      <c r="AP272" s="78">
        <v>44652</v>
      </c>
      <c r="AQ272" s="79" t="s">
        <v>668</v>
      </c>
    </row>
    <row r="273" spans="1:43" ht="188.5" x14ac:dyDescent="0.35">
      <c r="A273" s="186"/>
      <c r="B273" s="229"/>
      <c r="C273" s="200"/>
      <c r="D273" s="229"/>
      <c r="E273" s="229"/>
      <c r="F273" s="229"/>
      <c r="G273" s="229"/>
      <c r="H273" s="200"/>
      <c r="I273" s="229"/>
      <c r="J273" s="229"/>
      <c r="K273" s="229"/>
      <c r="L273" s="229"/>
      <c r="M273" s="229"/>
      <c r="N273" s="229"/>
      <c r="O273" s="200"/>
      <c r="P273" s="229"/>
      <c r="Q273" s="200"/>
      <c r="R273" s="188"/>
      <c r="S273" s="72" t="s">
        <v>673</v>
      </c>
      <c r="T273" s="35" t="str">
        <f t="shared" si="218"/>
        <v>Probabilidad</v>
      </c>
      <c r="U273" s="36" t="s">
        <v>83</v>
      </c>
      <c r="V273" s="36" t="s">
        <v>84</v>
      </c>
      <c r="W273" s="36" t="s">
        <v>85</v>
      </c>
      <c r="X273" s="36" t="s">
        <v>86</v>
      </c>
      <c r="Y273" s="36" t="s">
        <v>87</v>
      </c>
      <c r="Z273" s="209"/>
      <c r="AA273" s="35">
        <v>25</v>
      </c>
      <c r="AB273" s="35">
        <v>15</v>
      </c>
      <c r="AC273" s="35">
        <v>4.8</v>
      </c>
      <c r="AD273" s="35">
        <v>7.2</v>
      </c>
      <c r="AE273" s="209"/>
      <c r="AF273" s="35">
        <f t="shared" si="223"/>
        <v>0</v>
      </c>
      <c r="AG273" s="35">
        <f t="shared" si="224"/>
        <v>0</v>
      </c>
      <c r="AH273" s="35">
        <f>($AI$21*((AF273+AG273))/100)</f>
        <v>0</v>
      </c>
      <c r="AI273" s="35">
        <f t="shared" ref="AI273:AI274" si="238">AI272-AH273</f>
        <v>80</v>
      </c>
      <c r="AJ273" s="188"/>
      <c r="AK273" s="188"/>
      <c r="AL273" s="188"/>
      <c r="AM273" s="74" t="s">
        <v>695</v>
      </c>
      <c r="AN273" s="78">
        <v>44593</v>
      </c>
      <c r="AO273" s="78">
        <v>44926</v>
      </c>
      <c r="AP273" s="78">
        <v>44652</v>
      </c>
      <c r="AQ273" s="79" t="s">
        <v>668</v>
      </c>
    </row>
    <row r="274" spans="1:43" ht="203" x14ac:dyDescent="0.35">
      <c r="A274" s="186"/>
      <c r="B274" s="229"/>
      <c r="C274" s="200"/>
      <c r="D274" s="229"/>
      <c r="E274" s="229"/>
      <c r="F274" s="229"/>
      <c r="G274" s="229"/>
      <c r="H274" s="200"/>
      <c r="I274" s="229"/>
      <c r="J274" s="229"/>
      <c r="K274" s="229"/>
      <c r="L274" s="229"/>
      <c r="M274" s="229"/>
      <c r="N274" s="229"/>
      <c r="O274" s="200"/>
      <c r="P274" s="229"/>
      <c r="Q274" s="200"/>
      <c r="R274" s="188"/>
      <c r="S274" s="74" t="s">
        <v>696</v>
      </c>
      <c r="T274" s="35" t="str">
        <f t="shared" si="218"/>
        <v>Probabilidad</v>
      </c>
      <c r="U274" s="36" t="s">
        <v>83</v>
      </c>
      <c r="V274" s="36" t="s">
        <v>84</v>
      </c>
      <c r="W274" s="36" t="s">
        <v>85</v>
      </c>
      <c r="X274" s="36" t="s">
        <v>86</v>
      </c>
      <c r="Y274" s="36" t="s">
        <v>87</v>
      </c>
      <c r="Z274" s="209"/>
      <c r="AA274" s="35">
        <v>25</v>
      </c>
      <c r="AB274" s="35">
        <v>15</v>
      </c>
      <c r="AC274" s="35">
        <v>2.88</v>
      </c>
      <c r="AD274" s="35">
        <v>4.32</v>
      </c>
      <c r="AE274" s="209"/>
      <c r="AF274" s="35">
        <f t="shared" si="223"/>
        <v>0</v>
      </c>
      <c r="AG274" s="35">
        <f t="shared" si="224"/>
        <v>0</v>
      </c>
      <c r="AH274" s="35">
        <f>($AI$22*((AF274+AG274))/100)</f>
        <v>0</v>
      </c>
      <c r="AI274" s="35">
        <f t="shared" si="238"/>
        <v>80</v>
      </c>
      <c r="AJ274" s="188"/>
      <c r="AK274" s="188"/>
      <c r="AL274" s="188"/>
      <c r="AM274" s="74" t="s">
        <v>697</v>
      </c>
      <c r="AN274" s="78">
        <v>44593</v>
      </c>
      <c r="AO274" s="78">
        <v>44926</v>
      </c>
      <c r="AP274" s="78">
        <v>44743</v>
      </c>
      <c r="AQ274" s="79" t="s">
        <v>698</v>
      </c>
    </row>
    <row r="275" spans="1:43" ht="217.5" x14ac:dyDescent="0.35">
      <c r="A275" s="186"/>
      <c r="B275" s="230"/>
      <c r="C275" s="201"/>
      <c r="D275" s="230"/>
      <c r="E275" s="230"/>
      <c r="F275" s="230"/>
      <c r="G275" s="230"/>
      <c r="H275" s="201"/>
      <c r="I275" s="230"/>
      <c r="J275" s="230"/>
      <c r="K275" s="230"/>
      <c r="L275" s="230"/>
      <c r="M275" s="230"/>
      <c r="N275" s="230"/>
      <c r="O275" s="201"/>
      <c r="P275" s="230"/>
      <c r="Q275" s="201"/>
      <c r="R275" s="189"/>
      <c r="S275" s="75" t="s">
        <v>669</v>
      </c>
      <c r="T275" s="35" t="str">
        <f t="shared" si="218"/>
        <v>Probabilidad</v>
      </c>
      <c r="U275" s="36" t="s">
        <v>100</v>
      </c>
      <c r="V275" s="36" t="s">
        <v>84</v>
      </c>
      <c r="W275" s="36" t="s">
        <v>85</v>
      </c>
      <c r="X275" s="36" t="s">
        <v>86</v>
      </c>
      <c r="Y275" s="36" t="s">
        <v>87</v>
      </c>
      <c r="Z275" s="210"/>
      <c r="AA275" s="35">
        <v>15</v>
      </c>
      <c r="AB275" s="35">
        <v>15</v>
      </c>
      <c r="AC275" s="35">
        <v>1.2960000000000003</v>
      </c>
      <c r="AD275" s="35">
        <v>3.024</v>
      </c>
      <c r="AE275" s="210"/>
      <c r="AF275" s="35">
        <f t="shared" si="223"/>
        <v>0</v>
      </c>
      <c r="AG275" s="35">
        <f t="shared" si="224"/>
        <v>0</v>
      </c>
      <c r="AH275" s="35">
        <f>($AI$23*((AF275+AG275))/100)</f>
        <v>0</v>
      </c>
      <c r="AI275" s="35">
        <f>AI274-AH275</f>
        <v>80</v>
      </c>
      <c r="AJ275" s="189"/>
      <c r="AK275" s="189"/>
      <c r="AL275" s="189"/>
      <c r="AM275" s="74" t="s">
        <v>699</v>
      </c>
      <c r="AN275" s="78">
        <v>44593</v>
      </c>
      <c r="AO275" s="78">
        <v>44926</v>
      </c>
      <c r="AP275" s="78">
        <v>44652</v>
      </c>
      <c r="AQ275" s="79" t="s">
        <v>668</v>
      </c>
    </row>
    <row r="276" spans="1:43" ht="188.5" x14ac:dyDescent="0.35">
      <c r="A276" s="186">
        <v>76</v>
      </c>
      <c r="B276" s="228" t="s">
        <v>659</v>
      </c>
      <c r="C276" s="199" t="s">
        <v>676</v>
      </c>
      <c r="D276" s="228" t="s">
        <v>700</v>
      </c>
      <c r="E276" s="228" t="s">
        <v>129</v>
      </c>
      <c r="F276" s="228" t="s">
        <v>701</v>
      </c>
      <c r="G276" s="228" t="s">
        <v>702</v>
      </c>
      <c r="H276" s="199" t="str">
        <f>CONCATENATE(E276," ",F276," ",G276)</f>
        <v>Posibilidad de pérdida reputacional por investigaciones del proceso de control interno disciplinario o sanciones de entes de control a la unidad, ocasionados por incumplimiento de los requisitos legales en la vinculación del personal,  debido a recibir documentación de manera incompleta y por fuera de los tiempos de entrega para realizar la vinculación.</v>
      </c>
      <c r="I276" s="228" t="s">
        <v>74</v>
      </c>
      <c r="J276" s="228" t="s">
        <v>75</v>
      </c>
      <c r="K276" s="228" t="s">
        <v>76</v>
      </c>
      <c r="L276" s="228" t="s">
        <v>77</v>
      </c>
      <c r="M276" s="228">
        <v>25</v>
      </c>
      <c r="N276" s="228" t="s">
        <v>124</v>
      </c>
      <c r="O276" s="199">
        <f t="shared" ref="O276" si="239">IF(N276="Muy alta",100,IF(N276="Alta",80,IF(N276="Media",60,IF(N276="Baja",40,IF(N276="Muy baja",20,0)))))</f>
        <v>40</v>
      </c>
      <c r="P276" s="228" t="s">
        <v>88</v>
      </c>
      <c r="Q276" s="199">
        <f t="shared" ref="Q276" si="240">IF(P276="Catastrófico",100,IF(P276="Mayor",80,IF(P276="Moderado",60,IF(P276="Menor",40,IF(P276="Leve",20,0)))))</f>
        <v>60</v>
      </c>
      <c r="R276" s="552" t="s">
        <v>88</v>
      </c>
      <c r="S276" s="72" t="s">
        <v>703</v>
      </c>
      <c r="T276" s="35" t="str">
        <f t="shared" si="218"/>
        <v>Probabilidad</v>
      </c>
      <c r="U276" s="36" t="s">
        <v>83</v>
      </c>
      <c r="V276" s="36" t="s">
        <v>84</v>
      </c>
      <c r="W276" s="36" t="s">
        <v>85</v>
      </c>
      <c r="X276" s="36" t="s">
        <v>86</v>
      </c>
      <c r="Y276" s="36" t="s">
        <v>87</v>
      </c>
      <c r="Z276" s="208">
        <v>4.32</v>
      </c>
      <c r="AA276" s="35">
        <v>25</v>
      </c>
      <c r="AB276" s="35">
        <v>15</v>
      </c>
      <c r="AC276" s="35">
        <v>16</v>
      </c>
      <c r="AD276" s="35">
        <v>24</v>
      </c>
      <c r="AE276" s="208">
        <v>60</v>
      </c>
      <c r="AF276" s="35">
        <f t="shared" si="223"/>
        <v>0</v>
      </c>
      <c r="AG276" s="35">
        <f t="shared" si="224"/>
        <v>0</v>
      </c>
      <c r="AH276" s="35">
        <f>($Q$25*((AF276+AG276))/100)</f>
        <v>0</v>
      </c>
      <c r="AI276" s="35">
        <f t="shared" ref="AI276" si="241">Q276-AH276</f>
        <v>60</v>
      </c>
      <c r="AJ276" s="187" t="s">
        <v>88</v>
      </c>
      <c r="AK276" s="187" t="s">
        <v>102</v>
      </c>
      <c r="AL276" s="187" t="s">
        <v>666</v>
      </c>
      <c r="AM276" s="80" t="s">
        <v>704</v>
      </c>
      <c r="AN276" s="81">
        <v>44652</v>
      </c>
      <c r="AO276" s="81">
        <v>44926</v>
      </c>
      <c r="AP276" s="81">
        <v>44743</v>
      </c>
      <c r="AQ276" s="79" t="s">
        <v>668</v>
      </c>
    </row>
    <row r="277" spans="1:43" ht="101.5" x14ac:dyDescent="0.35">
      <c r="A277" s="186"/>
      <c r="B277" s="229"/>
      <c r="C277" s="200"/>
      <c r="D277" s="229"/>
      <c r="E277" s="229"/>
      <c r="F277" s="229"/>
      <c r="G277" s="229"/>
      <c r="H277" s="200"/>
      <c r="I277" s="229"/>
      <c r="J277" s="229"/>
      <c r="K277" s="229"/>
      <c r="L277" s="229"/>
      <c r="M277" s="229"/>
      <c r="N277" s="229"/>
      <c r="O277" s="200"/>
      <c r="P277" s="229"/>
      <c r="Q277" s="200"/>
      <c r="R277" s="553"/>
      <c r="S277" s="72" t="s">
        <v>705</v>
      </c>
      <c r="T277" s="35" t="str">
        <f t="shared" si="218"/>
        <v>Probabilidad</v>
      </c>
      <c r="U277" s="36" t="s">
        <v>83</v>
      </c>
      <c r="V277" s="36" t="s">
        <v>405</v>
      </c>
      <c r="W277" s="36" t="s">
        <v>85</v>
      </c>
      <c r="X277" s="36" t="s">
        <v>86</v>
      </c>
      <c r="Y277" s="36" t="s">
        <v>87</v>
      </c>
      <c r="Z277" s="209"/>
      <c r="AA277" s="35">
        <v>25</v>
      </c>
      <c r="AB277" s="35">
        <v>25</v>
      </c>
      <c r="AC277" s="35">
        <v>12</v>
      </c>
      <c r="AD277" s="35">
        <v>12</v>
      </c>
      <c r="AE277" s="209"/>
      <c r="AF277" s="35">
        <f t="shared" si="223"/>
        <v>0</v>
      </c>
      <c r="AG277" s="35">
        <f t="shared" si="224"/>
        <v>0</v>
      </c>
      <c r="AH277" s="35">
        <f>($AI$25*((AF277+AG277))/100)</f>
        <v>0</v>
      </c>
      <c r="AI277" s="35">
        <f t="shared" ref="AI277:AI278" si="242">AI276-AH277</f>
        <v>60</v>
      </c>
      <c r="AJ277" s="188"/>
      <c r="AK277" s="188"/>
      <c r="AL277" s="188"/>
      <c r="AM277" s="80" t="s">
        <v>706</v>
      </c>
      <c r="AN277" s="81">
        <v>44562</v>
      </c>
      <c r="AO277" s="81">
        <v>44620</v>
      </c>
      <c r="AP277" s="81">
        <v>44621</v>
      </c>
      <c r="AQ277" s="79" t="s">
        <v>668</v>
      </c>
    </row>
    <row r="278" spans="1:43" ht="145" x14ac:dyDescent="0.35">
      <c r="A278" s="186"/>
      <c r="B278" s="229"/>
      <c r="C278" s="200"/>
      <c r="D278" s="229"/>
      <c r="E278" s="229"/>
      <c r="F278" s="229"/>
      <c r="G278" s="229"/>
      <c r="H278" s="200"/>
      <c r="I278" s="229"/>
      <c r="J278" s="229"/>
      <c r="K278" s="229"/>
      <c r="L278" s="229"/>
      <c r="M278" s="229"/>
      <c r="N278" s="229"/>
      <c r="O278" s="200"/>
      <c r="P278" s="229"/>
      <c r="Q278" s="200"/>
      <c r="R278" s="553"/>
      <c r="S278" s="74" t="s">
        <v>707</v>
      </c>
      <c r="T278" s="35" t="str">
        <f t="shared" si="218"/>
        <v>Probabilidad</v>
      </c>
      <c r="U278" s="36" t="s">
        <v>83</v>
      </c>
      <c r="V278" s="36" t="s">
        <v>84</v>
      </c>
      <c r="W278" s="36" t="s">
        <v>85</v>
      </c>
      <c r="X278" s="36" t="s">
        <v>86</v>
      </c>
      <c r="Y278" s="36" t="s">
        <v>87</v>
      </c>
      <c r="Z278" s="209"/>
      <c r="AA278" s="35">
        <v>25</v>
      </c>
      <c r="AB278" s="35">
        <v>15</v>
      </c>
      <c r="AC278" s="35">
        <v>4.8</v>
      </c>
      <c r="AD278" s="35">
        <v>7.2</v>
      </c>
      <c r="AE278" s="209"/>
      <c r="AF278" s="35">
        <f t="shared" si="223"/>
        <v>0</v>
      </c>
      <c r="AG278" s="35">
        <f t="shared" si="224"/>
        <v>0</v>
      </c>
      <c r="AH278" s="35">
        <f>($AI$26*((AF278+AG278))/100)</f>
        <v>0</v>
      </c>
      <c r="AI278" s="35">
        <f t="shared" si="242"/>
        <v>60</v>
      </c>
      <c r="AJ278" s="188"/>
      <c r="AK278" s="188"/>
      <c r="AL278" s="188"/>
      <c r="AM278" s="202" t="s">
        <v>708</v>
      </c>
      <c r="AN278" s="261">
        <v>44682</v>
      </c>
      <c r="AO278" s="261">
        <v>44742</v>
      </c>
      <c r="AP278" s="261">
        <v>44743</v>
      </c>
      <c r="AQ278" s="216" t="s">
        <v>668</v>
      </c>
    </row>
    <row r="279" spans="1:43" ht="188.5" x14ac:dyDescent="0.35">
      <c r="A279" s="186"/>
      <c r="B279" s="230"/>
      <c r="C279" s="201"/>
      <c r="D279" s="230"/>
      <c r="E279" s="230"/>
      <c r="F279" s="230"/>
      <c r="G279" s="230"/>
      <c r="H279" s="201"/>
      <c r="I279" s="230"/>
      <c r="J279" s="230"/>
      <c r="K279" s="230"/>
      <c r="L279" s="230"/>
      <c r="M279" s="230"/>
      <c r="N279" s="230"/>
      <c r="O279" s="201"/>
      <c r="P279" s="230"/>
      <c r="Q279" s="201"/>
      <c r="R279" s="554"/>
      <c r="S279" s="74" t="s">
        <v>709</v>
      </c>
      <c r="T279" s="35" t="str">
        <f t="shared" si="218"/>
        <v>Probabilidad</v>
      </c>
      <c r="U279" s="36" t="s">
        <v>83</v>
      </c>
      <c r="V279" s="36" t="s">
        <v>84</v>
      </c>
      <c r="W279" s="36" t="s">
        <v>85</v>
      </c>
      <c r="X279" s="36" t="s">
        <v>86</v>
      </c>
      <c r="Y279" s="36" t="s">
        <v>87</v>
      </c>
      <c r="Z279" s="210"/>
      <c r="AA279" s="35">
        <v>25</v>
      </c>
      <c r="AB279" s="35">
        <v>15</v>
      </c>
      <c r="AC279" s="35">
        <v>2.88</v>
      </c>
      <c r="AD279" s="35">
        <v>4.32</v>
      </c>
      <c r="AE279" s="210"/>
      <c r="AF279" s="35">
        <f t="shared" si="223"/>
        <v>0</v>
      </c>
      <c r="AG279" s="35">
        <f t="shared" si="224"/>
        <v>0</v>
      </c>
      <c r="AH279" s="35">
        <f>($AI$27*((AF279+AG279))/100)</f>
        <v>0</v>
      </c>
      <c r="AI279" s="35">
        <f>AI278-AH279</f>
        <v>60</v>
      </c>
      <c r="AJ279" s="189"/>
      <c r="AK279" s="189"/>
      <c r="AL279" s="189"/>
      <c r="AM279" s="204"/>
      <c r="AN279" s="263"/>
      <c r="AO279" s="263"/>
      <c r="AP279" s="263"/>
      <c r="AQ279" s="218"/>
    </row>
    <row r="280" spans="1:43" ht="217.5" x14ac:dyDescent="0.35">
      <c r="A280" s="186">
        <v>77</v>
      </c>
      <c r="B280" s="228" t="s">
        <v>659</v>
      </c>
      <c r="C280" s="228" t="s">
        <v>676</v>
      </c>
      <c r="D280" s="228" t="s">
        <v>710</v>
      </c>
      <c r="E280" s="228" t="s">
        <v>70</v>
      </c>
      <c r="F280" s="228" t="s">
        <v>711</v>
      </c>
      <c r="G280" s="228" t="s">
        <v>712</v>
      </c>
      <c r="H280" s="199" t="str">
        <f>CONCATENATE(E280," ",F280," ",G280)</f>
        <v>Posibilidad de pérdida económica y reputacional ante los funcionarios de la Unidad, por la liquidación y cargue de la nómina con errores, por cargar información  errónea en la actualización de la herramienta y/o no informar de los cambios realizados a nomina.</v>
      </c>
      <c r="I280" s="199" t="s">
        <v>74</v>
      </c>
      <c r="J280" s="228" t="s">
        <v>75</v>
      </c>
      <c r="K280" s="228" t="s">
        <v>97</v>
      </c>
      <c r="L280" s="228" t="s">
        <v>77</v>
      </c>
      <c r="M280" s="228">
        <v>365</v>
      </c>
      <c r="N280" s="228" t="s">
        <v>124</v>
      </c>
      <c r="O280" s="199">
        <f t="shared" ref="O280" si="243">IF(N280="Muy alta",100,IF(N280="Alta",80,IF(N280="Media",60,IF(N280="Baja",40,IF(N280="Muy baja",20,0)))))</f>
        <v>40</v>
      </c>
      <c r="P280" s="228" t="s">
        <v>88</v>
      </c>
      <c r="Q280" s="199">
        <f t="shared" ref="Q280" si="244">IF(P280="Catastrófico",100,IF(P280="Mayor",80,IF(P280="Moderado",60,IF(P280="Menor",40,IF(P280="Leve",20,0)))))</f>
        <v>60</v>
      </c>
      <c r="R280" s="187" t="s">
        <v>88</v>
      </c>
      <c r="S280" s="72" t="s">
        <v>713</v>
      </c>
      <c r="T280" s="35" t="str">
        <f t="shared" si="218"/>
        <v>Probabilidad</v>
      </c>
      <c r="U280" s="36" t="s">
        <v>83</v>
      </c>
      <c r="V280" s="36" t="s">
        <v>84</v>
      </c>
      <c r="W280" s="36" t="s">
        <v>85</v>
      </c>
      <c r="X280" s="36" t="s">
        <v>86</v>
      </c>
      <c r="Y280" s="36" t="s">
        <v>87</v>
      </c>
      <c r="Z280" s="208">
        <v>6.048</v>
      </c>
      <c r="AA280" s="35">
        <v>25</v>
      </c>
      <c r="AB280" s="35">
        <v>15</v>
      </c>
      <c r="AC280" s="35">
        <v>16</v>
      </c>
      <c r="AD280" s="35">
        <v>24</v>
      </c>
      <c r="AE280" s="208">
        <v>60</v>
      </c>
      <c r="AF280" s="35">
        <f t="shared" si="223"/>
        <v>0</v>
      </c>
      <c r="AG280" s="35">
        <f t="shared" si="224"/>
        <v>0</v>
      </c>
      <c r="AH280" s="35">
        <f>($Q$29*((AF280+AG280))/100)</f>
        <v>0</v>
      </c>
      <c r="AI280" s="35">
        <f t="shared" ref="AI280" si="245">Q280-AH280</f>
        <v>60</v>
      </c>
      <c r="AJ280" s="187" t="s">
        <v>88</v>
      </c>
      <c r="AK280" s="187" t="s">
        <v>102</v>
      </c>
      <c r="AL280" s="187" t="s">
        <v>666</v>
      </c>
      <c r="AM280" s="202" t="s">
        <v>714</v>
      </c>
      <c r="AN280" s="261" t="s">
        <v>715</v>
      </c>
      <c r="AO280" s="261">
        <v>44652</v>
      </c>
      <c r="AP280" s="261">
        <v>44682</v>
      </c>
      <c r="AQ280" s="216" t="s">
        <v>668</v>
      </c>
    </row>
    <row r="281" spans="1:43" ht="145" x14ac:dyDescent="0.35">
      <c r="A281" s="186"/>
      <c r="B281" s="229"/>
      <c r="C281" s="229"/>
      <c r="D281" s="229"/>
      <c r="E281" s="229"/>
      <c r="F281" s="229"/>
      <c r="G281" s="229"/>
      <c r="H281" s="200"/>
      <c r="I281" s="200"/>
      <c r="J281" s="229"/>
      <c r="K281" s="229"/>
      <c r="L281" s="229"/>
      <c r="M281" s="229"/>
      <c r="N281" s="229"/>
      <c r="O281" s="200"/>
      <c r="P281" s="229"/>
      <c r="Q281" s="200"/>
      <c r="R281" s="188"/>
      <c r="S281" s="74" t="s">
        <v>716</v>
      </c>
      <c r="T281" s="35" t="str">
        <f t="shared" si="218"/>
        <v>Probabilidad</v>
      </c>
      <c r="U281" s="36" t="s">
        <v>83</v>
      </c>
      <c r="V281" s="36" t="s">
        <v>84</v>
      </c>
      <c r="W281" s="36" t="s">
        <v>85</v>
      </c>
      <c r="X281" s="36" t="s">
        <v>86</v>
      </c>
      <c r="Y281" s="36" t="s">
        <v>87</v>
      </c>
      <c r="Z281" s="209"/>
      <c r="AA281" s="35">
        <v>25</v>
      </c>
      <c r="AB281" s="35">
        <v>15</v>
      </c>
      <c r="AC281" s="35">
        <v>9.6</v>
      </c>
      <c r="AD281" s="35">
        <v>14.4</v>
      </c>
      <c r="AE281" s="209"/>
      <c r="AF281" s="35">
        <f t="shared" si="223"/>
        <v>0</v>
      </c>
      <c r="AG281" s="35">
        <f t="shared" si="224"/>
        <v>0</v>
      </c>
      <c r="AH281" s="35">
        <f>($AI$29*((AF281+AG281))/100)</f>
        <v>0</v>
      </c>
      <c r="AI281" s="35">
        <f t="shared" ref="AI281:AI282" si="246">AI280-AH281</f>
        <v>60</v>
      </c>
      <c r="AJ281" s="188"/>
      <c r="AK281" s="188"/>
      <c r="AL281" s="188"/>
      <c r="AM281" s="203"/>
      <c r="AN281" s="262"/>
      <c r="AO281" s="262"/>
      <c r="AP281" s="262"/>
      <c r="AQ281" s="217"/>
    </row>
    <row r="282" spans="1:43" ht="66" customHeight="1" x14ac:dyDescent="0.35">
      <c r="A282" s="186"/>
      <c r="B282" s="229"/>
      <c r="C282" s="229"/>
      <c r="D282" s="229"/>
      <c r="E282" s="229"/>
      <c r="F282" s="229"/>
      <c r="G282" s="229"/>
      <c r="H282" s="200"/>
      <c r="I282" s="200"/>
      <c r="J282" s="229"/>
      <c r="K282" s="229"/>
      <c r="L282" s="229"/>
      <c r="M282" s="229"/>
      <c r="N282" s="229"/>
      <c r="O282" s="200"/>
      <c r="P282" s="229"/>
      <c r="Q282" s="200"/>
      <c r="R282" s="188"/>
      <c r="S282" s="73" t="s">
        <v>717</v>
      </c>
      <c r="T282" s="35" t="str">
        <f t="shared" si="218"/>
        <v>Probabilidad</v>
      </c>
      <c r="U282" s="36" t="s">
        <v>100</v>
      </c>
      <c r="V282" s="36" t="s">
        <v>84</v>
      </c>
      <c r="W282" s="36" t="s">
        <v>85</v>
      </c>
      <c r="X282" s="36" t="s">
        <v>86</v>
      </c>
      <c r="Y282" s="36" t="s">
        <v>87</v>
      </c>
      <c r="Z282" s="209"/>
      <c r="AA282" s="35">
        <v>15</v>
      </c>
      <c r="AB282" s="35">
        <v>15</v>
      </c>
      <c r="AC282" s="35">
        <v>4.32</v>
      </c>
      <c r="AD282" s="35">
        <v>10.08</v>
      </c>
      <c r="AE282" s="209"/>
      <c r="AF282" s="35">
        <f t="shared" si="223"/>
        <v>0</v>
      </c>
      <c r="AG282" s="35">
        <f t="shared" si="224"/>
        <v>0</v>
      </c>
      <c r="AH282" s="35">
        <f>($AI$30*((AF282+AG282))/100)</f>
        <v>0</v>
      </c>
      <c r="AI282" s="35">
        <f t="shared" si="246"/>
        <v>60</v>
      </c>
      <c r="AJ282" s="188"/>
      <c r="AK282" s="188"/>
      <c r="AL282" s="188"/>
      <c r="AM282" s="203"/>
      <c r="AN282" s="262"/>
      <c r="AO282" s="262"/>
      <c r="AP282" s="262"/>
      <c r="AQ282" s="217"/>
    </row>
    <row r="283" spans="1:43" ht="203" x14ac:dyDescent="0.35">
      <c r="A283" s="186"/>
      <c r="B283" s="230"/>
      <c r="C283" s="230"/>
      <c r="D283" s="230"/>
      <c r="E283" s="230"/>
      <c r="F283" s="230"/>
      <c r="G283" s="230"/>
      <c r="H283" s="201"/>
      <c r="I283" s="201"/>
      <c r="J283" s="230"/>
      <c r="K283" s="230"/>
      <c r="L283" s="230"/>
      <c r="M283" s="230"/>
      <c r="N283" s="230"/>
      <c r="O283" s="201"/>
      <c r="P283" s="230"/>
      <c r="Q283" s="201"/>
      <c r="R283" s="189"/>
      <c r="S283" s="74" t="s">
        <v>718</v>
      </c>
      <c r="T283" s="35" t="str">
        <f t="shared" si="218"/>
        <v>Probabilidad</v>
      </c>
      <c r="U283" s="36" t="s">
        <v>100</v>
      </c>
      <c r="V283" s="36" t="s">
        <v>405</v>
      </c>
      <c r="W283" s="36" t="s">
        <v>85</v>
      </c>
      <c r="X283" s="36" t="s">
        <v>86</v>
      </c>
      <c r="Y283" s="36" t="s">
        <v>87</v>
      </c>
      <c r="Z283" s="210"/>
      <c r="AA283" s="35">
        <v>15</v>
      </c>
      <c r="AB283" s="35">
        <v>25</v>
      </c>
      <c r="AC283" s="35">
        <v>4.032</v>
      </c>
      <c r="AD283" s="35">
        <v>6.048</v>
      </c>
      <c r="AE283" s="210"/>
      <c r="AF283" s="35">
        <f t="shared" si="223"/>
        <v>0</v>
      </c>
      <c r="AG283" s="35">
        <f t="shared" si="224"/>
        <v>0</v>
      </c>
      <c r="AH283" s="35">
        <f>($AI$31*((AF283+AG283))/100)</f>
        <v>0</v>
      </c>
      <c r="AI283" s="35">
        <f>AI282-AH283</f>
        <v>60</v>
      </c>
      <c r="AJ283" s="189"/>
      <c r="AK283" s="189"/>
      <c r="AL283" s="189"/>
      <c r="AM283" s="204"/>
      <c r="AN283" s="263"/>
      <c r="AO283" s="263"/>
      <c r="AP283" s="263"/>
      <c r="AQ283" s="218"/>
    </row>
    <row r="284" spans="1:43" ht="203" x14ac:dyDescent="0.35">
      <c r="A284" s="186">
        <v>78</v>
      </c>
      <c r="B284" s="199" t="s">
        <v>659</v>
      </c>
      <c r="C284" s="199" t="s">
        <v>676</v>
      </c>
      <c r="D284" s="228" t="s">
        <v>719</v>
      </c>
      <c r="E284" s="228" t="s">
        <v>129</v>
      </c>
      <c r="F284" s="228" t="s">
        <v>720</v>
      </c>
      <c r="G284" s="228" t="s">
        <v>721</v>
      </c>
      <c r="H284" s="199" t="str">
        <f>CONCATENATE(E284," ",F284," ",G284)</f>
        <v>Posibilidad de pérdida reputacional ante los funcionarios de la Unidad, por retraso, cancelación o modificación en la ejecución de las actividades priorizadas, afectando la pertinencia, oportunidad y/o cobertura de los programas (capacitación, bienestar, autocuidado), debido  a problemas de contingencia o imposibilidad de cumplir con las actividades.</v>
      </c>
      <c r="I284" s="228" t="s">
        <v>74</v>
      </c>
      <c r="J284" s="228" t="s">
        <v>75</v>
      </c>
      <c r="K284" s="228" t="s">
        <v>76</v>
      </c>
      <c r="L284" s="228" t="s">
        <v>606</v>
      </c>
      <c r="M284" s="228">
        <v>365</v>
      </c>
      <c r="N284" s="228" t="s">
        <v>124</v>
      </c>
      <c r="O284" s="199">
        <f t="shared" ref="O284" si="247">IF(N284="Muy alta",100,IF(N284="Alta",80,IF(N284="Media",60,IF(N284="Baja",40,IF(N284="Muy baja",20,0)))))</f>
        <v>40</v>
      </c>
      <c r="P284" s="228" t="s">
        <v>125</v>
      </c>
      <c r="Q284" s="199">
        <f t="shared" ref="Q284" si="248">IF(P284="Catastrófico",100,IF(P284="Mayor",80,IF(P284="Moderado",60,IF(P284="Menor",40,IF(P284="Leve",20,0)))))</f>
        <v>40</v>
      </c>
      <c r="R284" s="187" t="s">
        <v>88</v>
      </c>
      <c r="S284" s="72" t="s">
        <v>722</v>
      </c>
      <c r="T284" s="35" t="str">
        <f t="shared" si="218"/>
        <v>Probabilidad</v>
      </c>
      <c r="U284" s="36" t="s">
        <v>83</v>
      </c>
      <c r="V284" s="36" t="s">
        <v>84</v>
      </c>
      <c r="W284" s="36" t="s">
        <v>85</v>
      </c>
      <c r="X284" s="36" t="s">
        <v>86</v>
      </c>
      <c r="Y284" s="36" t="s">
        <v>87</v>
      </c>
      <c r="Z284" s="208">
        <v>3.6288</v>
      </c>
      <c r="AA284" s="35">
        <v>25</v>
      </c>
      <c r="AB284" s="35">
        <v>15</v>
      </c>
      <c r="AC284" s="35">
        <v>16</v>
      </c>
      <c r="AD284" s="35">
        <v>24</v>
      </c>
      <c r="AE284" s="208">
        <v>40</v>
      </c>
      <c r="AF284" s="35">
        <f t="shared" si="223"/>
        <v>0</v>
      </c>
      <c r="AG284" s="35">
        <f t="shared" si="224"/>
        <v>0</v>
      </c>
      <c r="AH284" s="35">
        <f>($Q$33*((AF284+AG284))/100)</f>
        <v>0</v>
      </c>
      <c r="AI284" s="35">
        <f t="shared" ref="AI284" si="249">Q284-AH284</f>
        <v>40</v>
      </c>
      <c r="AJ284" s="187" t="s">
        <v>88</v>
      </c>
      <c r="AK284" s="187" t="s">
        <v>102</v>
      </c>
      <c r="AL284" s="187" t="s">
        <v>666</v>
      </c>
      <c r="AM284" s="434" t="s">
        <v>723</v>
      </c>
      <c r="AN284" s="435">
        <v>44593</v>
      </c>
      <c r="AO284" s="435">
        <v>44713</v>
      </c>
      <c r="AP284" s="435">
        <v>44743</v>
      </c>
      <c r="AQ284" s="318" t="s">
        <v>668</v>
      </c>
    </row>
    <row r="285" spans="1:43" ht="217.5" x14ac:dyDescent="0.35">
      <c r="A285" s="186"/>
      <c r="B285" s="200"/>
      <c r="C285" s="200"/>
      <c r="D285" s="229"/>
      <c r="E285" s="229"/>
      <c r="F285" s="229"/>
      <c r="G285" s="229"/>
      <c r="H285" s="200"/>
      <c r="I285" s="229"/>
      <c r="J285" s="229"/>
      <c r="K285" s="229"/>
      <c r="L285" s="229"/>
      <c r="M285" s="229"/>
      <c r="N285" s="229"/>
      <c r="O285" s="200"/>
      <c r="P285" s="229"/>
      <c r="Q285" s="200"/>
      <c r="R285" s="188"/>
      <c r="S285" s="72" t="s">
        <v>724</v>
      </c>
      <c r="T285" s="35" t="str">
        <f t="shared" si="218"/>
        <v>Probabilidad</v>
      </c>
      <c r="U285" s="36" t="s">
        <v>83</v>
      </c>
      <c r="V285" s="36" t="s">
        <v>84</v>
      </c>
      <c r="W285" s="36" t="s">
        <v>85</v>
      </c>
      <c r="X285" s="36" t="s">
        <v>86</v>
      </c>
      <c r="Y285" s="36" t="s">
        <v>87</v>
      </c>
      <c r="Z285" s="209"/>
      <c r="AA285" s="35">
        <v>25</v>
      </c>
      <c r="AB285" s="35">
        <v>15</v>
      </c>
      <c r="AC285" s="35">
        <v>9.6</v>
      </c>
      <c r="AD285" s="35">
        <v>14.4</v>
      </c>
      <c r="AE285" s="209"/>
      <c r="AF285" s="35">
        <f t="shared" si="223"/>
        <v>0</v>
      </c>
      <c r="AG285" s="35">
        <f t="shared" si="224"/>
        <v>0</v>
      </c>
      <c r="AH285" s="35">
        <f>($AI$33*((AF285+AG285))/100)</f>
        <v>0</v>
      </c>
      <c r="AI285" s="35">
        <f t="shared" ref="AI285:AI287" si="250">AI284-AH285</f>
        <v>40</v>
      </c>
      <c r="AJ285" s="188"/>
      <c r="AK285" s="188"/>
      <c r="AL285" s="188"/>
      <c r="AM285" s="434"/>
      <c r="AN285" s="435"/>
      <c r="AO285" s="435"/>
      <c r="AP285" s="435"/>
      <c r="AQ285" s="318"/>
    </row>
    <row r="286" spans="1:43" ht="188.5" x14ac:dyDescent="0.35">
      <c r="A286" s="186"/>
      <c r="B286" s="200"/>
      <c r="C286" s="200"/>
      <c r="D286" s="229"/>
      <c r="E286" s="229"/>
      <c r="F286" s="229"/>
      <c r="G286" s="229"/>
      <c r="H286" s="200"/>
      <c r="I286" s="229"/>
      <c r="J286" s="229"/>
      <c r="K286" s="229"/>
      <c r="L286" s="229"/>
      <c r="M286" s="229"/>
      <c r="N286" s="229"/>
      <c r="O286" s="200"/>
      <c r="P286" s="229"/>
      <c r="Q286" s="200"/>
      <c r="R286" s="188"/>
      <c r="S286" s="74" t="s">
        <v>725</v>
      </c>
      <c r="T286" s="35" t="str">
        <f t="shared" si="218"/>
        <v>Probabilidad</v>
      </c>
      <c r="U286" s="36" t="s">
        <v>83</v>
      </c>
      <c r="V286" s="36" t="s">
        <v>84</v>
      </c>
      <c r="W286" s="36" t="s">
        <v>85</v>
      </c>
      <c r="X286" s="36" t="s">
        <v>86</v>
      </c>
      <c r="Y286" s="36" t="s">
        <v>87</v>
      </c>
      <c r="Z286" s="209"/>
      <c r="AA286" s="35">
        <v>25</v>
      </c>
      <c r="AB286" s="35">
        <v>15</v>
      </c>
      <c r="AC286" s="35">
        <v>5.76</v>
      </c>
      <c r="AD286" s="35">
        <v>8.64</v>
      </c>
      <c r="AE286" s="209"/>
      <c r="AF286" s="35">
        <f t="shared" si="223"/>
        <v>0</v>
      </c>
      <c r="AG286" s="35">
        <f t="shared" si="224"/>
        <v>0</v>
      </c>
      <c r="AH286" s="35">
        <f>($AI$34*((AF286+AG286))/100)</f>
        <v>0</v>
      </c>
      <c r="AI286" s="35">
        <f t="shared" si="250"/>
        <v>40</v>
      </c>
      <c r="AJ286" s="188"/>
      <c r="AK286" s="188"/>
      <c r="AL286" s="188"/>
      <c r="AM286" s="434"/>
      <c r="AN286" s="435"/>
      <c r="AO286" s="435"/>
      <c r="AP286" s="435"/>
      <c r="AQ286" s="318"/>
    </row>
    <row r="287" spans="1:43" ht="203" x14ac:dyDescent="0.35">
      <c r="A287" s="186"/>
      <c r="B287" s="200"/>
      <c r="C287" s="200"/>
      <c r="D287" s="229"/>
      <c r="E287" s="229"/>
      <c r="F287" s="229"/>
      <c r="G287" s="229"/>
      <c r="H287" s="200"/>
      <c r="I287" s="229"/>
      <c r="J287" s="229"/>
      <c r="K287" s="229"/>
      <c r="L287" s="229"/>
      <c r="M287" s="229"/>
      <c r="N287" s="229"/>
      <c r="O287" s="200"/>
      <c r="P287" s="229"/>
      <c r="Q287" s="200"/>
      <c r="R287" s="188"/>
      <c r="S287" s="75" t="s">
        <v>726</v>
      </c>
      <c r="T287" s="35" t="str">
        <f t="shared" si="218"/>
        <v>Probabilidad</v>
      </c>
      <c r="U287" s="36" t="s">
        <v>100</v>
      </c>
      <c r="V287" s="36" t="s">
        <v>84</v>
      </c>
      <c r="W287" s="36" t="s">
        <v>85</v>
      </c>
      <c r="X287" s="36" t="s">
        <v>86</v>
      </c>
      <c r="Y287" s="36" t="s">
        <v>87</v>
      </c>
      <c r="Z287" s="209"/>
      <c r="AA287" s="35">
        <v>15</v>
      </c>
      <c r="AB287" s="35">
        <v>15</v>
      </c>
      <c r="AC287" s="35">
        <v>2.5920000000000005</v>
      </c>
      <c r="AD287" s="35">
        <v>6.048</v>
      </c>
      <c r="AE287" s="209"/>
      <c r="AF287" s="35">
        <f t="shared" si="223"/>
        <v>0</v>
      </c>
      <c r="AG287" s="35">
        <f t="shared" si="224"/>
        <v>0</v>
      </c>
      <c r="AH287" s="35">
        <f>($AI$35*((AF287+AG287))/100)</f>
        <v>0</v>
      </c>
      <c r="AI287" s="35">
        <f t="shared" si="250"/>
        <v>40</v>
      </c>
      <c r="AJ287" s="188"/>
      <c r="AK287" s="188"/>
      <c r="AL287" s="188"/>
      <c r="AM287" s="434" t="s">
        <v>727</v>
      </c>
      <c r="AN287" s="435">
        <v>44593</v>
      </c>
      <c r="AO287" s="435">
        <v>44713</v>
      </c>
      <c r="AP287" s="435">
        <v>44743</v>
      </c>
      <c r="AQ287" s="318" t="s">
        <v>668</v>
      </c>
    </row>
    <row r="288" spans="1:43" ht="232" x14ac:dyDescent="0.35">
      <c r="A288" s="186"/>
      <c r="B288" s="201"/>
      <c r="C288" s="201"/>
      <c r="D288" s="230"/>
      <c r="E288" s="230"/>
      <c r="F288" s="230"/>
      <c r="G288" s="230"/>
      <c r="H288" s="201"/>
      <c r="I288" s="230"/>
      <c r="J288" s="230"/>
      <c r="K288" s="230"/>
      <c r="L288" s="230"/>
      <c r="M288" s="230"/>
      <c r="N288" s="230"/>
      <c r="O288" s="201"/>
      <c r="P288" s="230"/>
      <c r="Q288" s="201"/>
      <c r="R288" s="189"/>
      <c r="S288" s="75" t="s">
        <v>728</v>
      </c>
      <c r="T288" s="35" t="str">
        <f t="shared" si="218"/>
        <v>Probabilidad</v>
      </c>
      <c r="U288" s="36" t="s">
        <v>83</v>
      </c>
      <c r="V288" s="36" t="s">
        <v>84</v>
      </c>
      <c r="W288" s="36" t="s">
        <v>85</v>
      </c>
      <c r="X288" s="36" t="s">
        <v>86</v>
      </c>
      <c r="Y288" s="36" t="s">
        <v>87</v>
      </c>
      <c r="Z288" s="210"/>
      <c r="AA288" s="35">
        <v>25</v>
      </c>
      <c r="AB288" s="35">
        <v>15</v>
      </c>
      <c r="AC288" s="35">
        <v>2.4192</v>
      </c>
      <c r="AD288" s="35">
        <v>3.6288</v>
      </c>
      <c r="AE288" s="210"/>
      <c r="AF288" s="35">
        <f t="shared" si="223"/>
        <v>0</v>
      </c>
      <c r="AG288" s="35">
        <f t="shared" si="224"/>
        <v>0</v>
      </c>
      <c r="AH288" s="35">
        <f>($AI$36*((AF288+AG288))/100)</f>
        <v>0</v>
      </c>
      <c r="AI288" s="35">
        <f>AI287-AH288</f>
        <v>40</v>
      </c>
      <c r="AJ288" s="189"/>
      <c r="AK288" s="189"/>
      <c r="AL288" s="189"/>
      <c r="AM288" s="434"/>
      <c r="AN288" s="435"/>
      <c r="AO288" s="435"/>
      <c r="AP288" s="435"/>
      <c r="AQ288" s="318"/>
    </row>
    <row r="289" spans="1:43" ht="174" x14ac:dyDescent="0.35">
      <c r="A289" s="186">
        <v>79</v>
      </c>
      <c r="B289" s="228" t="s">
        <v>659</v>
      </c>
      <c r="C289" s="199" t="s">
        <v>676</v>
      </c>
      <c r="D289" s="228" t="s">
        <v>729</v>
      </c>
      <c r="E289" s="228"/>
      <c r="F289" s="228"/>
      <c r="G289" s="228"/>
      <c r="H289" s="228" t="s">
        <v>730</v>
      </c>
      <c r="I289" s="228" t="s">
        <v>96</v>
      </c>
      <c r="J289" s="228" t="s">
        <v>75</v>
      </c>
      <c r="K289" s="228" t="s">
        <v>97</v>
      </c>
      <c r="L289" s="228" t="s">
        <v>98</v>
      </c>
      <c r="M289" s="228">
        <v>1200</v>
      </c>
      <c r="N289" s="228" t="s">
        <v>78</v>
      </c>
      <c r="O289" s="199">
        <f t="shared" ref="O289" si="251">IF(N289="Muy alta",100,IF(N289="Alta",80,IF(N289="Media",60,IF(N289="Baja",40,IF(N289="Muy baja",20,0)))))</f>
        <v>60</v>
      </c>
      <c r="P289" s="228" t="s">
        <v>147</v>
      </c>
      <c r="Q289" s="199">
        <f t="shared" ref="Q289" si="252">IF(P289="Catastrófico",100,IF(P289="Mayor",80,IF(P289="Moderado",60,IF(P289="Menor",40,IF(P289="Leve",20,0)))))</f>
        <v>100</v>
      </c>
      <c r="R289" s="187" t="s">
        <v>148</v>
      </c>
      <c r="S289" s="72" t="s">
        <v>731</v>
      </c>
      <c r="T289" s="35" t="str">
        <f t="shared" si="218"/>
        <v>Probabilidad</v>
      </c>
      <c r="U289" s="36" t="s">
        <v>100</v>
      </c>
      <c r="V289" s="36" t="s">
        <v>84</v>
      </c>
      <c r="W289" s="36" t="s">
        <v>85</v>
      </c>
      <c r="X289" s="36" t="s">
        <v>86</v>
      </c>
      <c r="Y289" s="36" t="s">
        <v>87</v>
      </c>
      <c r="Z289" s="208">
        <v>25.2</v>
      </c>
      <c r="AA289" s="35">
        <v>15</v>
      </c>
      <c r="AB289" s="35">
        <v>15</v>
      </c>
      <c r="AC289" s="35">
        <v>18</v>
      </c>
      <c r="AD289" s="35">
        <v>42</v>
      </c>
      <c r="AE289" s="208">
        <v>100</v>
      </c>
      <c r="AF289" s="35">
        <f t="shared" si="223"/>
        <v>0</v>
      </c>
      <c r="AG289" s="35">
        <f t="shared" si="224"/>
        <v>0</v>
      </c>
      <c r="AH289" s="35">
        <f>($Q$38*(AF289+AG289)/100)</f>
        <v>0</v>
      </c>
      <c r="AI289" s="35">
        <f t="shared" ref="AI289" si="253">Q289-AH289</f>
        <v>100</v>
      </c>
      <c r="AJ289" s="187" t="s">
        <v>148</v>
      </c>
      <c r="AK289" s="187" t="s">
        <v>102</v>
      </c>
      <c r="AL289" s="187" t="s">
        <v>732</v>
      </c>
      <c r="AM289" s="202"/>
      <c r="AN289" s="428"/>
      <c r="AO289" s="428"/>
      <c r="AP289" s="428"/>
      <c r="AQ289" s="428"/>
    </row>
    <row r="290" spans="1:43" ht="145" x14ac:dyDescent="0.35">
      <c r="A290" s="186"/>
      <c r="B290" s="229"/>
      <c r="C290" s="200"/>
      <c r="D290" s="229"/>
      <c r="E290" s="229"/>
      <c r="F290" s="229"/>
      <c r="G290" s="229"/>
      <c r="H290" s="229"/>
      <c r="I290" s="229"/>
      <c r="J290" s="229"/>
      <c r="K290" s="229"/>
      <c r="L290" s="229"/>
      <c r="M290" s="229"/>
      <c r="N290" s="229"/>
      <c r="O290" s="200"/>
      <c r="P290" s="229"/>
      <c r="Q290" s="200"/>
      <c r="R290" s="188"/>
      <c r="S290" s="72" t="s">
        <v>733</v>
      </c>
      <c r="T290" s="35" t="str">
        <f t="shared" si="218"/>
        <v>Probabilidad</v>
      </c>
      <c r="U290" s="36" t="s">
        <v>83</v>
      </c>
      <c r="V290" s="36" t="s">
        <v>84</v>
      </c>
      <c r="W290" s="36" t="s">
        <v>85</v>
      </c>
      <c r="X290" s="36" t="s">
        <v>86</v>
      </c>
      <c r="Y290" s="36" t="s">
        <v>87</v>
      </c>
      <c r="Z290" s="209"/>
      <c r="AA290" s="35">
        <v>25</v>
      </c>
      <c r="AB290" s="35">
        <v>15</v>
      </c>
      <c r="AC290" s="35">
        <v>16.8</v>
      </c>
      <c r="AD290" s="35">
        <v>25.2</v>
      </c>
      <c r="AE290" s="209"/>
      <c r="AF290" s="35">
        <f t="shared" si="223"/>
        <v>0</v>
      </c>
      <c r="AG290" s="35">
        <f t="shared" si="224"/>
        <v>0</v>
      </c>
      <c r="AH290" s="35">
        <f>($AI$38*((AF290+AG290))/100)</f>
        <v>0</v>
      </c>
      <c r="AI290" s="35">
        <f t="shared" ref="AI290:AI291" si="254">AI289-AH290</f>
        <v>100</v>
      </c>
      <c r="AJ290" s="188"/>
      <c r="AK290" s="188"/>
      <c r="AL290" s="188"/>
      <c r="AM290" s="203"/>
      <c r="AN290" s="429"/>
      <c r="AO290" s="429"/>
      <c r="AP290" s="429"/>
      <c r="AQ290" s="429"/>
    </row>
    <row r="291" spans="1:43" x14ac:dyDescent="0.35">
      <c r="A291" s="186"/>
      <c r="B291" s="230"/>
      <c r="C291" s="201"/>
      <c r="D291" s="230"/>
      <c r="E291" s="230"/>
      <c r="F291" s="230"/>
      <c r="G291" s="230"/>
      <c r="H291" s="230"/>
      <c r="I291" s="230"/>
      <c r="J291" s="230"/>
      <c r="K291" s="230"/>
      <c r="L291" s="230"/>
      <c r="M291" s="230"/>
      <c r="N291" s="230"/>
      <c r="O291" s="201"/>
      <c r="P291" s="230"/>
      <c r="Q291" s="201"/>
      <c r="R291" s="189"/>
      <c r="S291" s="74"/>
      <c r="T291" s="35"/>
      <c r="U291" s="36"/>
      <c r="V291" s="36"/>
      <c r="W291" s="36"/>
      <c r="X291" s="36"/>
      <c r="Y291" s="36"/>
      <c r="Z291" s="210"/>
      <c r="AA291" s="35">
        <v>0</v>
      </c>
      <c r="AB291" s="35">
        <v>0</v>
      </c>
      <c r="AC291" s="35">
        <v>0</v>
      </c>
      <c r="AD291" s="35">
        <v>25.2</v>
      </c>
      <c r="AE291" s="210"/>
      <c r="AF291" s="35">
        <f t="shared" si="223"/>
        <v>0</v>
      </c>
      <c r="AG291" s="35">
        <f t="shared" si="224"/>
        <v>0</v>
      </c>
      <c r="AH291" s="35">
        <f>($AI$39*((AF291+AG291))/100)</f>
        <v>0</v>
      </c>
      <c r="AI291" s="35">
        <f t="shared" si="254"/>
        <v>100</v>
      </c>
      <c r="AJ291" s="189"/>
      <c r="AK291" s="189"/>
      <c r="AL291" s="189"/>
      <c r="AM291" s="204"/>
      <c r="AN291" s="430"/>
      <c r="AO291" s="430"/>
      <c r="AP291" s="430"/>
      <c r="AQ291" s="430"/>
    </row>
    <row r="292" spans="1:43" ht="203" x14ac:dyDescent="0.35">
      <c r="A292" s="186">
        <v>80</v>
      </c>
      <c r="B292" s="199" t="s">
        <v>659</v>
      </c>
      <c r="C292" s="199" t="s">
        <v>676</v>
      </c>
      <c r="D292" s="228" t="s">
        <v>734</v>
      </c>
      <c r="E292" s="228" t="s">
        <v>70</v>
      </c>
      <c r="F292" s="228" t="s">
        <v>735</v>
      </c>
      <c r="G292" s="228" t="s">
        <v>736</v>
      </c>
      <c r="H292" s="199" t="str">
        <f t="shared" ref="H292" si="255">CONCATENATE(E292," ",F292," ",G292)</f>
        <v xml:space="preserve">Posibilidad de pérdida económica y reputacional ante los funcionarios de la Unidad por la pérdida total o parcial de la confidencialidad y/o integridad de la información almacenada en sistemas de información físico o digital considerado crítico, debido a la divulgación, pérdida y/o alteración de la información personal y/o laboral de los funcionarios activos y/o retirados de la Unidad.
</v>
      </c>
      <c r="I292" s="228" t="s">
        <v>133</v>
      </c>
      <c r="J292" s="228" t="s">
        <v>737</v>
      </c>
      <c r="K292" s="228" t="s">
        <v>97</v>
      </c>
      <c r="L292" s="228" t="s">
        <v>77</v>
      </c>
      <c r="M292" s="228">
        <v>12</v>
      </c>
      <c r="N292" s="228" t="s">
        <v>146</v>
      </c>
      <c r="O292" s="199">
        <f t="shared" ref="O292" si="256">IF(N292="Muy alta",100,IF(N292="Alta",80,IF(N292="Media",60,IF(N292="Baja",40,IF(N292="Muy baja",20,0)))))</f>
        <v>20</v>
      </c>
      <c r="P292" s="228" t="s">
        <v>79</v>
      </c>
      <c r="Q292" s="199">
        <f t="shared" ref="Q292" si="257">IF(P292="Catastrófico",100,IF(P292="Mayor",80,IF(P292="Moderado",60,IF(P292="Menor",40,IF(P292="Leve",20,0)))))</f>
        <v>80</v>
      </c>
      <c r="R292" s="187" t="s">
        <v>80</v>
      </c>
      <c r="S292" s="74" t="s">
        <v>738</v>
      </c>
      <c r="T292" s="35" t="str">
        <f t="shared" si="218"/>
        <v>Probabilidad</v>
      </c>
      <c r="U292" s="36" t="s">
        <v>83</v>
      </c>
      <c r="V292" s="36" t="s">
        <v>84</v>
      </c>
      <c r="W292" s="36" t="s">
        <v>85</v>
      </c>
      <c r="X292" s="36" t="s">
        <v>86</v>
      </c>
      <c r="Y292" s="36" t="s">
        <v>87</v>
      </c>
      <c r="Z292" s="208">
        <v>7.2</v>
      </c>
      <c r="AA292" s="35">
        <v>25</v>
      </c>
      <c r="AB292" s="35">
        <v>15</v>
      </c>
      <c r="AC292" s="35">
        <v>8</v>
      </c>
      <c r="AD292" s="35">
        <v>12</v>
      </c>
      <c r="AE292" s="208">
        <v>80</v>
      </c>
      <c r="AF292" s="35">
        <f t="shared" si="223"/>
        <v>0</v>
      </c>
      <c r="AG292" s="35">
        <f t="shared" si="224"/>
        <v>0</v>
      </c>
      <c r="AH292" s="35">
        <f>($Q$41*((AF292+AG292))/100)</f>
        <v>0</v>
      </c>
      <c r="AI292" s="35">
        <f t="shared" ref="AI292" si="258">Q292-AH292</f>
        <v>80</v>
      </c>
      <c r="AJ292" s="187" t="s">
        <v>80</v>
      </c>
      <c r="AK292" s="187" t="s">
        <v>102</v>
      </c>
      <c r="AL292" s="187" t="s">
        <v>739</v>
      </c>
      <c r="AM292" s="72" t="s">
        <v>740</v>
      </c>
      <c r="AN292" s="78">
        <v>44593</v>
      </c>
      <c r="AO292" s="78">
        <v>44743</v>
      </c>
      <c r="AP292" s="78">
        <v>44774</v>
      </c>
      <c r="AQ292" s="79" t="s">
        <v>668</v>
      </c>
    </row>
    <row r="293" spans="1:43" ht="246.5" x14ac:dyDescent="0.35">
      <c r="A293" s="186"/>
      <c r="B293" s="200"/>
      <c r="C293" s="200"/>
      <c r="D293" s="229"/>
      <c r="E293" s="229"/>
      <c r="F293" s="229"/>
      <c r="G293" s="229"/>
      <c r="H293" s="200"/>
      <c r="I293" s="229"/>
      <c r="J293" s="229"/>
      <c r="K293" s="229"/>
      <c r="L293" s="229"/>
      <c r="M293" s="229"/>
      <c r="N293" s="229"/>
      <c r="O293" s="200"/>
      <c r="P293" s="229"/>
      <c r="Q293" s="200"/>
      <c r="R293" s="188"/>
      <c r="S293" s="75" t="s">
        <v>741</v>
      </c>
      <c r="T293" s="35" t="str">
        <f t="shared" si="218"/>
        <v>Probabilidad</v>
      </c>
      <c r="U293" s="36" t="s">
        <v>83</v>
      </c>
      <c r="V293" s="36" t="s">
        <v>84</v>
      </c>
      <c r="W293" s="36" t="s">
        <v>85</v>
      </c>
      <c r="X293" s="36" t="s">
        <v>86</v>
      </c>
      <c r="Y293" s="36" t="s">
        <v>87</v>
      </c>
      <c r="Z293" s="209"/>
      <c r="AA293" s="35">
        <v>25</v>
      </c>
      <c r="AB293" s="35">
        <v>15</v>
      </c>
      <c r="AC293" s="35">
        <v>4.8</v>
      </c>
      <c r="AD293" s="35">
        <v>7.2</v>
      </c>
      <c r="AE293" s="209"/>
      <c r="AF293" s="35">
        <f t="shared" si="223"/>
        <v>0</v>
      </c>
      <c r="AG293" s="35">
        <f t="shared" si="224"/>
        <v>0</v>
      </c>
      <c r="AH293" s="35">
        <f>($AI$41*((AF293+AG293))/100)</f>
        <v>0</v>
      </c>
      <c r="AI293" s="35">
        <f t="shared" ref="AI293:AI294" si="259">AI292-AH293</f>
        <v>80</v>
      </c>
      <c r="AJ293" s="188"/>
      <c r="AK293" s="188"/>
      <c r="AL293" s="188"/>
      <c r="AM293" s="72" t="s">
        <v>742</v>
      </c>
      <c r="AN293" s="78">
        <v>44593</v>
      </c>
      <c r="AO293" s="78">
        <v>44743</v>
      </c>
      <c r="AP293" s="78">
        <v>44774</v>
      </c>
      <c r="AQ293" s="79" t="s">
        <v>668</v>
      </c>
    </row>
    <row r="294" spans="1:43" ht="130.5" x14ac:dyDescent="0.35">
      <c r="A294" s="186"/>
      <c r="B294" s="201"/>
      <c r="C294" s="201"/>
      <c r="D294" s="230"/>
      <c r="E294" s="230"/>
      <c r="F294" s="230"/>
      <c r="G294" s="230"/>
      <c r="H294" s="201"/>
      <c r="I294" s="230"/>
      <c r="J294" s="230"/>
      <c r="K294" s="230"/>
      <c r="L294" s="230"/>
      <c r="M294" s="230"/>
      <c r="N294" s="230"/>
      <c r="O294" s="201"/>
      <c r="P294" s="230"/>
      <c r="Q294" s="201"/>
      <c r="R294" s="189"/>
      <c r="S294" s="75"/>
      <c r="T294" s="35"/>
      <c r="U294" s="36"/>
      <c r="V294" s="36"/>
      <c r="W294" s="36"/>
      <c r="X294" s="36"/>
      <c r="Y294" s="36"/>
      <c r="Z294" s="210"/>
      <c r="AA294" s="35">
        <v>0</v>
      </c>
      <c r="AB294" s="35">
        <v>0</v>
      </c>
      <c r="AC294" s="35">
        <v>0</v>
      </c>
      <c r="AD294" s="35">
        <v>7.2</v>
      </c>
      <c r="AE294" s="210"/>
      <c r="AF294" s="35">
        <f t="shared" si="223"/>
        <v>0</v>
      </c>
      <c r="AG294" s="35">
        <f t="shared" si="224"/>
        <v>0</v>
      </c>
      <c r="AH294" s="35">
        <f>($AI$42*((AF294+AG294))/100)</f>
        <v>0</v>
      </c>
      <c r="AI294" s="35">
        <f t="shared" si="259"/>
        <v>80</v>
      </c>
      <c r="AJ294" s="189"/>
      <c r="AK294" s="189"/>
      <c r="AL294" s="189"/>
      <c r="AM294" s="72" t="s">
        <v>743</v>
      </c>
      <c r="AN294" s="78">
        <v>44593</v>
      </c>
      <c r="AO294" s="78">
        <v>44896</v>
      </c>
      <c r="AP294" s="78">
        <v>44561</v>
      </c>
      <c r="AQ294" s="79" t="s">
        <v>668</v>
      </c>
    </row>
    <row r="295" spans="1:43" ht="268.5" customHeight="1" x14ac:dyDescent="0.35">
      <c r="A295" s="186">
        <v>81</v>
      </c>
      <c r="B295" s="228" t="s">
        <v>659</v>
      </c>
      <c r="C295" s="199" t="s">
        <v>676</v>
      </c>
      <c r="D295" s="228" t="s">
        <v>744</v>
      </c>
      <c r="E295" s="431" t="s">
        <v>129</v>
      </c>
      <c r="F295" s="228" t="s">
        <v>745</v>
      </c>
      <c r="G295" s="228" t="s">
        <v>746</v>
      </c>
      <c r="H295" s="199" t="str">
        <f t="shared" ref="H295" si="260">CONCATENATE(E295," ",F295," ",G295)</f>
        <v>Posibilidad de pérdida reputacional ante los funcionarios, directivos de la Unidad y  entes de control por divulgación, alteración no autorizada  e indisponibilidad  de los activos de información y software del proceso, debido a mala conservación y custodia de las historias laborales e incumplimiento de los lineamientos emitidos por seguridad de la información.</v>
      </c>
      <c r="I295" s="228" t="s">
        <v>133</v>
      </c>
      <c r="J295" s="228" t="s">
        <v>747</v>
      </c>
      <c r="K295" s="228" t="s">
        <v>97</v>
      </c>
      <c r="L295" s="228" t="s">
        <v>77</v>
      </c>
      <c r="M295" s="228">
        <v>12</v>
      </c>
      <c r="N295" s="228" t="s">
        <v>124</v>
      </c>
      <c r="O295" s="199">
        <f t="shared" ref="O295" si="261">IF(N295="Muy alta",100,IF(N295="Alta",80,IF(N295="Media",60,IF(N295="Baja",40,IF(N295="Muy baja",20,0)))))</f>
        <v>40</v>
      </c>
      <c r="P295" s="228" t="s">
        <v>277</v>
      </c>
      <c r="Q295" s="199">
        <f t="shared" ref="Q295" si="262">IF(P295="Catastrófico",100,IF(P295="Mayor",80,IF(P295="Moderado",60,IF(P295="Menor",40,IF(P295="Leve",20,0)))))</f>
        <v>20</v>
      </c>
      <c r="R295" s="187" t="s">
        <v>269</v>
      </c>
      <c r="S295" s="75" t="s">
        <v>748</v>
      </c>
      <c r="T295" s="35" t="str">
        <f t="shared" si="218"/>
        <v>Impacto</v>
      </c>
      <c r="U295" s="36" t="s">
        <v>93</v>
      </c>
      <c r="V295" s="36" t="s">
        <v>84</v>
      </c>
      <c r="W295" s="36" t="s">
        <v>85</v>
      </c>
      <c r="X295" s="36" t="s">
        <v>86</v>
      </c>
      <c r="Y295" s="36" t="s">
        <v>87</v>
      </c>
      <c r="Z295" s="208">
        <v>28</v>
      </c>
      <c r="AA295" s="35">
        <v>0</v>
      </c>
      <c r="AB295" s="35">
        <v>0</v>
      </c>
      <c r="AC295" s="35">
        <v>0</v>
      </c>
      <c r="AD295" s="35">
        <v>40</v>
      </c>
      <c r="AE295" s="208">
        <v>15</v>
      </c>
      <c r="AF295" s="35">
        <f t="shared" si="223"/>
        <v>10</v>
      </c>
      <c r="AG295" s="35">
        <f t="shared" si="224"/>
        <v>15</v>
      </c>
      <c r="AH295" s="35">
        <f>($Q$44*((AF295+AG295))/100)</f>
        <v>0</v>
      </c>
      <c r="AI295" s="35">
        <f t="shared" ref="AI295" si="263">Q295-AH295</f>
        <v>20</v>
      </c>
      <c r="AJ295" s="187" t="s">
        <v>269</v>
      </c>
      <c r="AK295" s="187" t="s">
        <v>89</v>
      </c>
      <c r="AL295" s="187" t="s">
        <v>749</v>
      </c>
      <c r="AM295" s="202" t="s">
        <v>91</v>
      </c>
      <c r="AN295" s="425"/>
      <c r="AO295" s="425"/>
      <c r="AP295" s="425"/>
      <c r="AQ295" s="425"/>
    </row>
    <row r="296" spans="1:43" ht="101.5" x14ac:dyDescent="0.35">
      <c r="A296" s="186"/>
      <c r="B296" s="229"/>
      <c r="C296" s="200"/>
      <c r="D296" s="229"/>
      <c r="E296" s="432"/>
      <c r="F296" s="229"/>
      <c r="G296" s="229"/>
      <c r="H296" s="200"/>
      <c r="I296" s="229"/>
      <c r="J296" s="229"/>
      <c r="K296" s="229"/>
      <c r="L296" s="229"/>
      <c r="M296" s="229"/>
      <c r="N296" s="229"/>
      <c r="O296" s="200"/>
      <c r="P296" s="229"/>
      <c r="Q296" s="200"/>
      <c r="R296" s="188"/>
      <c r="S296" s="72" t="s">
        <v>750</v>
      </c>
      <c r="T296" s="35" t="str">
        <f t="shared" si="218"/>
        <v>Probabilidad</v>
      </c>
      <c r="U296" s="36" t="s">
        <v>100</v>
      </c>
      <c r="V296" s="36" t="s">
        <v>84</v>
      </c>
      <c r="W296" s="36" t="s">
        <v>85</v>
      </c>
      <c r="X296" s="36" t="s">
        <v>86</v>
      </c>
      <c r="Y296" s="36" t="s">
        <v>87</v>
      </c>
      <c r="Z296" s="209"/>
      <c r="AA296" s="35">
        <v>15</v>
      </c>
      <c r="AB296" s="35">
        <v>15</v>
      </c>
      <c r="AC296" s="35">
        <v>12</v>
      </c>
      <c r="AD296" s="35">
        <v>28</v>
      </c>
      <c r="AE296" s="209"/>
      <c r="AF296" s="35">
        <f t="shared" si="223"/>
        <v>0</v>
      </c>
      <c r="AG296" s="35">
        <f t="shared" si="224"/>
        <v>0</v>
      </c>
      <c r="AH296" s="35">
        <f>($AI$44*((AF296+AG296))/100)</f>
        <v>0</v>
      </c>
      <c r="AI296" s="35">
        <f t="shared" ref="AI296:AI297" si="264">AI295-AH296</f>
        <v>20</v>
      </c>
      <c r="AJ296" s="188"/>
      <c r="AK296" s="188"/>
      <c r="AL296" s="188"/>
      <c r="AM296" s="203"/>
      <c r="AN296" s="426"/>
      <c r="AO296" s="426"/>
      <c r="AP296" s="426"/>
      <c r="AQ296" s="426"/>
    </row>
    <row r="297" spans="1:43" x14ac:dyDescent="0.35">
      <c r="A297" s="186"/>
      <c r="B297" s="230"/>
      <c r="C297" s="201"/>
      <c r="D297" s="230"/>
      <c r="E297" s="433"/>
      <c r="F297" s="230"/>
      <c r="G297" s="230"/>
      <c r="H297" s="201"/>
      <c r="I297" s="230"/>
      <c r="J297" s="230"/>
      <c r="K297" s="230"/>
      <c r="L297" s="230"/>
      <c r="M297" s="230"/>
      <c r="N297" s="230"/>
      <c r="O297" s="201"/>
      <c r="P297" s="230"/>
      <c r="Q297" s="201"/>
      <c r="R297" s="189"/>
      <c r="S297" s="74"/>
      <c r="T297" s="35"/>
      <c r="U297" s="36"/>
      <c r="V297" s="36"/>
      <c r="W297" s="36"/>
      <c r="X297" s="36"/>
      <c r="Y297" s="36"/>
      <c r="Z297" s="210"/>
      <c r="AA297" s="35">
        <v>0</v>
      </c>
      <c r="AB297" s="35">
        <v>0</v>
      </c>
      <c r="AC297" s="35">
        <v>0</v>
      </c>
      <c r="AD297" s="35">
        <v>28</v>
      </c>
      <c r="AE297" s="210"/>
      <c r="AF297" s="35">
        <f t="shared" si="223"/>
        <v>0</v>
      </c>
      <c r="AG297" s="35">
        <f t="shared" si="224"/>
        <v>0</v>
      </c>
      <c r="AH297" s="35">
        <f>($AI$45*((AF297+AG297))/100)</f>
        <v>0</v>
      </c>
      <c r="AI297" s="35">
        <f t="shared" si="264"/>
        <v>20</v>
      </c>
      <c r="AJ297" s="189"/>
      <c r="AK297" s="189"/>
      <c r="AL297" s="189"/>
      <c r="AM297" s="204"/>
      <c r="AN297" s="427"/>
      <c r="AO297" s="427"/>
      <c r="AP297" s="427"/>
      <c r="AQ297" s="427"/>
    </row>
    <row r="298" spans="1:43" ht="174" x14ac:dyDescent="0.35">
      <c r="A298" s="186">
        <v>82</v>
      </c>
      <c r="B298" s="187" t="s">
        <v>751</v>
      </c>
      <c r="C298" s="190" t="s">
        <v>752</v>
      </c>
      <c r="D298" s="193" t="s">
        <v>753</v>
      </c>
      <c r="E298" s="196" t="s">
        <v>129</v>
      </c>
      <c r="F298" s="193" t="s">
        <v>754</v>
      </c>
      <c r="G298" s="228" t="s">
        <v>755</v>
      </c>
      <c r="H298" s="199" t="str">
        <f>CONCATENATE(E298," ",F298," ",G298)</f>
        <v>Posibilidad de pérdida reputacional por no dar respuesta institucional de manera eficiente a las solicitudes o requerimiento de información de los grupos valor y victimas del conflicto armado, debido a falta de lineamientos en la organización y control de la documentación que se produce en todos los procesos de la Entidad y el no contar con profesionales  archivistas suficientes directos en la entidad</v>
      </c>
      <c r="I298" s="202" t="s">
        <v>74</v>
      </c>
      <c r="J298" s="202" t="s">
        <v>75</v>
      </c>
      <c r="K298" s="187" t="s">
        <v>76</v>
      </c>
      <c r="L298" s="187" t="s">
        <v>77</v>
      </c>
      <c r="M298" s="187">
        <v>360</v>
      </c>
      <c r="N298" s="187" t="s">
        <v>124</v>
      </c>
      <c r="O298" s="205">
        <f>IF(N298="Muy alta",100,IF(N298="Alta",80,IF(N298="Media",60,IF(N298="Baja",40,IF(N298="Muy baja",20,0)))))</f>
        <v>40</v>
      </c>
      <c r="P298" s="187" t="s">
        <v>79</v>
      </c>
      <c r="Q298" s="205">
        <f>IF(P298="Catastrófico",100,IF(P298="Mayor",80,IF(P298="Moderado",60,IF(P298="Menor",40,IF(P298="Leve",20,0)))))</f>
        <v>80</v>
      </c>
      <c r="R298" s="219" t="s">
        <v>80</v>
      </c>
      <c r="S298" s="34" t="s">
        <v>756</v>
      </c>
      <c r="T298" s="41" t="str">
        <f>IF(OR(U298="Preventivo",U298="Detectivo"),"Probabilidad",IF(U298="Correctivo","Impacto"," "))</f>
        <v>Probabilidad</v>
      </c>
      <c r="U298" s="36" t="s">
        <v>83</v>
      </c>
      <c r="V298" s="36" t="s">
        <v>84</v>
      </c>
      <c r="W298" s="36" t="s">
        <v>85</v>
      </c>
      <c r="X298" s="36" t="s">
        <v>86</v>
      </c>
      <c r="Y298" s="36" t="s">
        <v>127</v>
      </c>
      <c r="Z298" s="208">
        <v>10.080000000000002</v>
      </c>
      <c r="AA298" s="82">
        <v>25</v>
      </c>
      <c r="AB298" s="82">
        <v>15</v>
      </c>
      <c r="AC298" s="82">
        <v>16</v>
      </c>
      <c r="AD298" s="82">
        <v>24</v>
      </c>
      <c r="AE298" s="208">
        <v>80</v>
      </c>
      <c r="AF298" s="82">
        <f>IF(U298="Correctivo",10,0)</f>
        <v>0</v>
      </c>
      <c r="AG298" s="82">
        <f>IF(T298="Probabilidad",0,IF(V298="Automatizado",25,IF(V298="Manual",15,0)))</f>
        <v>0</v>
      </c>
      <c r="AH298" s="82" t="e">
        <f>($Q$7*((AF298+AG298))/100)</f>
        <v>#VALUE!</v>
      </c>
      <c r="AI298" s="82" t="e">
        <f>Q298-AH298</f>
        <v>#VALUE!</v>
      </c>
      <c r="AJ298" s="187" t="s">
        <v>80</v>
      </c>
      <c r="AK298" s="187" t="s">
        <v>102</v>
      </c>
      <c r="AL298" s="187" t="s">
        <v>757</v>
      </c>
      <c r="AM298" s="193" t="s">
        <v>758</v>
      </c>
      <c r="AN298" s="182">
        <v>44622</v>
      </c>
      <c r="AO298" s="182">
        <v>44926</v>
      </c>
      <c r="AP298" s="182">
        <v>44742</v>
      </c>
      <c r="AQ298" s="205" t="s">
        <v>759</v>
      </c>
    </row>
    <row r="299" spans="1:43" ht="174" x14ac:dyDescent="0.35">
      <c r="A299" s="186"/>
      <c r="B299" s="188"/>
      <c r="C299" s="191"/>
      <c r="D299" s="194"/>
      <c r="E299" s="197"/>
      <c r="F299" s="194"/>
      <c r="G299" s="229"/>
      <c r="H299" s="200"/>
      <c r="I299" s="203"/>
      <c r="J299" s="203"/>
      <c r="K299" s="188"/>
      <c r="L299" s="188"/>
      <c r="M299" s="188"/>
      <c r="N299" s="188"/>
      <c r="O299" s="206"/>
      <c r="P299" s="188"/>
      <c r="Q299" s="206"/>
      <c r="R299" s="220"/>
      <c r="S299" s="34" t="s">
        <v>760</v>
      </c>
      <c r="T299" s="41" t="str">
        <f t="shared" ref="T299:T321" si="265">IF(OR(U299="Preventivo",U299="Detectivo"),"Probabilidad",IF(U299="Correctivo","Impacto"," "))</f>
        <v>Probabilidad</v>
      </c>
      <c r="U299" s="36" t="s">
        <v>100</v>
      </c>
      <c r="V299" s="36" t="s">
        <v>84</v>
      </c>
      <c r="W299" s="36" t="s">
        <v>85</v>
      </c>
      <c r="X299" s="36" t="s">
        <v>86</v>
      </c>
      <c r="Y299" s="36" t="s">
        <v>87</v>
      </c>
      <c r="Z299" s="209"/>
      <c r="AA299" s="82">
        <v>15</v>
      </c>
      <c r="AB299" s="82">
        <v>15</v>
      </c>
      <c r="AC299" s="82">
        <v>7.2</v>
      </c>
      <c r="AD299" s="82">
        <v>16.8</v>
      </c>
      <c r="AE299" s="209"/>
      <c r="AF299" s="82">
        <f t="shared" ref="AF299:AF321" si="266">IF(U299="Correctivo",10,0)</f>
        <v>0</v>
      </c>
      <c r="AG299" s="82">
        <f t="shared" ref="AG299:AG321" si="267">IF(T299="Probabilidad",0,IF(V299="Automatizado",25,IF(V299="Manual",15,0)))</f>
        <v>0</v>
      </c>
      <c r="AH299" s="82" t="e">
        <f>($AI$7*((AF299+AG299))/100)</f>
        <v>#VALUE!</v>
      </c>
      <c r="AI299" s="82" t="e">
        <f>AI298-AH299</f>
        <v>#VALUE!</v>
      </c>
      <c r="AJ299" s="188"/>
      <c r="AK299" s="188"/>
      <c r="AL299" s="188"/>
      <c r="AM299" s="194"/>
      <c r="AN299" s="183"/>
      <c r="AO299" s="183"/>
      <c r="AP299" s="183"/>
      <c r="AQ299" s="206"/>
    </row>
    <row r="300" spans="1:43" ht="130.5" x14ac:dyDescent="0.35">
      <c r="A300" s="186"/>
      <c r="B300" s="189"/>
      <c r="C300" s="192"/>
      <c r="D300" s="195"/>
      <c r="E300" s="198"/>
      <c r="F300" s="195"/>
      <c r="G300" s="230"/>
      <c r="H300" s="201"/>
      <c r="I300" s="204"/>
      <c r="J300" s="204"/>
      <c r="K300" s="189"/>
      <c r="L300" s="189"/>
      <c r="M300" s="189"/>
      <c r="N300" s="189"/>
      <c r="O300" s="207"/>
      <c r="P300" s="189"/>
      <c r="Q300" s="207"/>
      <c r="R300" s="221"/>
      <c r="S300" s="34" t="s">
        <v>761</v>
      </c>
      <c r="T300" s="41" t="str">
        <f t="shared" si="265"/>
        <v>Probabilidad</v>
      </c>
      <c r="U300" s="36" t="s">
        <v>83</v>
      </c>
      <c r="V300" s="36" t="s">
        <v>84</v>
      </c>
      <c r="W300" s="36" t="s">
        <v>85</v>
      </c>
      <c r="X300" s="36" t="s">
        <v>86</v>
      </c>
      <c r="Y300" s="36" t="s">
        <v>127</v>
      </c>
      <c r="Z300" s="210"/>
      <c r="AA300" s="35">
        <v>25</v>
      </c>
      <c r="AB300" s="35">
        <v>15</v>
      </c>
      <c r="AC300" s="35">
        <v>6.72</v>
      </c>
      <c r="AD300" s="35">
        <v>10.080000000000002</v>
      </c>
      <c r="AE300" s="210"/>
      <c r="AF300" s="35">
        <f t="shared" si="266"/>
        <v>0</v>
      </c>
      <c r="AG300" s="35">
        <f t="shared" si="267"/>
        <v>0</v>
      </c>
      <c r="AH300" s="35">
        <f>($AI$8*((AF300+AG300))/100)</f>
        <v>0</v>
      </c>
      <c r="AI300" s="35" t="e">
        <f>AI299-AH300</f>
        <v>#VALUE!</v>
      </c>
      <c r="AJ300" s="189"/>
      <c r="AK300" s="189"/>
      <c r="AL300" s="189"/>
      <c r="AM300" s="195"/>
      <c r="AN300" s="184"/>
      <c r="AO300" s="184"/>
      <c r="AP300" s="184"/>
      <c r="AQ300" s="207"/>
    </row>
    <row r="301" spans="1:43" ht="180" customHeight="1" x14ac:dyDescent="0.35">
      <c r="A301" s="186">
        <v>83</v>
      </c>
      <c r="B301" s="187" t="s">
        <v>751</v>
      </c>
      <c r="C301" s="190" t="s">
        <v>752</v>
      </c>
      <c r="D301" s="193" t="s">
        <v>762</v>
      </c>
      <c r="E301" s="196" t="s">
        <v>70</v>
      </c>
      <c r="F301" s="228" t="s">
        <v>763</v>
      </c>
      <c r="G301" s="228" t="s">
        <v>764</v>
      </c>
      <c r="H301" s="199" t="str">
        <f t="shared" ref="H301" si="268">CONCATENATE(E301," ",F301," ",G301)</f>
        <v>Posibilidad de pérdida económica y reputacional ante nuestras partes interesadas y sanciones por entes de control obedecido al incumplimiento de  los parámetros normativos impartidos por el archivo general de la nación, debido a la falta del equipo técnico conformado por profesionales en archivística que realiza seguimiento a la implementación de los programas y actividades detallados en los instrumentos archivísticos.</v>
      </c>
      <c r="I301" s="202" t="s">
        <v>74</v>
      </c>
      <c r="J301" s="202" t="s">
        <v>75</v>
      </c>
      <c r="K301" s="187" t="s">
        <v>76</v>
      </c>
      <c r="L301" s="187" t="s">
        <v>77</v>
      </c>
      <c r="M301" s="187">
        <v>52</v>
      </c>
      <c r="N301" s="187" t="s">
        <v>124</v>
      </c>
      <c r="O301" s="205">
        <f t="shared" ref="O301" si="269">IF(N301="Muy alta",100,IF(N301="Alta",80,IF(N301="Media",60,IF(N301="Baja",40,IF(N301="Muy baja",20,0)))))</f>
        <v>40</v>
      </c>
      <c r="P301" s="187" t="s">
        <v>79</v>
      </c>
      <c r="Q301" s="205">
        <f t="shared" ref="Q301" si="270">IF(P301="Catastrófico",100,IF(P301="Mayor",80,IF(P301="Moderado",60,IF(P301="Menor",40,IF(P301="Leve",20,0)))))</f>
        <v>80</v>
      </c>
      <c r="R301" s="219" t="s">
        <v>80</v>
      </c>
      <c r="S301" s="44" t="s">
        <v>765</v>
      </c>
      <c r="T301" s="41" t="str">
        <f t="shared" si="265"/>
        <v>Probabilidad</v>
      </c>
      <c r="U301" s="36" t="s">
        <v>83</v>
      </c>
      <c r="V301" s="36" t="s">
        <v>84</v>
      </c>
      <c r="W301" s="36" t="s">
        <v>85</v>
      </c>
      <c r="X301" s="36" t="s">
        <v>86</v>
      </c>
      <c r="Y301" s="36" t="s">
        <v>87</v>
      </c>
      <c r="Z301" s="208">
        <v>10.08</v>
      </c>
      <c r="AA301" s="35">
        <v>25</v>
      </c>
      <c r="AB301" s="35">
        <v>15</v>
      </c>
      <c r="AC301" s="35">
        <v>16</v>
      </c>
      <c r="AD301" s="35">
        <v>24</v>
      </c>
      <c r="AE301" s="208">
        <v>80</v>
      </c>
      <c r="AF301" s="35">
        <f t="shared" si="266"/>
        <v>0</v>
      </c>
      <c r="AG301" s="35">
        <f t="shared" si="267"/>
        <v>0</v>
      </c>
      <c r="AH301" s="35">
        <f>($Q$10*((AF301+AG301))/100)</f>
        <v>0</v>
      </c>
      <c r="AI301" s="35">
        <f>Q301-AH301</f>
        <v>80</v>
      </c>
      <c r="AJ301" s="187" t="s">
        <v>80</v>
      </c>
      <c r="AK301" s="187" t="s">
        <v>89</v>
      </c>
      <c r="AL301" s="187" t="s">
        <v>766</v>
      </c>
      <c r="AM301" s="187" t="s">
        <v>91</v>
      </c>
      <c r="AN301" s="211"/>
      <c r="AO301" s="211"/>
      <c r="AP301" s="211"/>
      <c r="AQ301" s="211"/>
    </row>
    <row r="302" spans="1:43" ht="116" x14ac:dyDescent="0.35">
      <c r="A302" s="186"/>
      <c r="B302" s="188"/>
      <c r="C302" s="191"/>
      <c r="D302" s="194"/>
      <c r="E302" s="197"/>
      <c r="F302" s="229"/>
      <c r="G302" s="229"/>
      <c r="H302" s="200"/>
      <c r="I302" s="203"/>
      <c r="J302" s="203"/>
      <c r="K302" s="188"/>
      <c r="L302" s="188"/>
      <c r="M302" s="188"/>
      <c r="N302" s="188"/>
      <c r="O302" s="206"/>
      <c r="P302" s="188"/>
      <c r="Q302" s="206"/>
      <c r="R302" s="220"/>
      <c r="S302" s="44" t="s">
        <v>767</v>
      </c>
      <c r="T302" s="41" t="str">
        <f t="shared" si="265"/>
        <v>Probabilidad</v>
      </c>
      <c r="U302" s="36" t="s">
        <v>83</v>
      </c>
      <c r="V302" s="36" t="s">
        <v>84</v>
      </c>
      <c r="W302" s="36" t="s">
        <v>85</v>
      </c>
      <c r="X302" s="36" t="s">
        <v>86</v>
      </c>
      <c r="Y302" s="36" t="s">
        <v>87</v>
      </c>
      <c r="Z302" s="209"/>
      <c r="AA302" s="35">
        <v>25</v>
      </c>
      <c r="AB302" s="35">
        <v>15</v>
      </c>
      <c r="AC302" s="35">
        <v>9.6</v>
      </c>
      <c r="AD302" s="35">
        <v>14.4</v>
      </c>
      <c r="AE302" s="209"/>
      <c r="AF302" s="35">
        <f t="shared" si="266"/>
        <v>0</v>
      </c>
      <c r="AG302" s="35">
        <f t="shared" si="267"/>
        <v>0</v>
      </c>
      <c r="AH302" s="35">
        <f>($AI$10*((AF302+AG302))/100)</f>
        <v>0</v>
      </c>
      <c r="AI302" s="35">
        <f>AI301-AH302</f>
        <v>80</v>
      </c>
      <c r="AJ302" s="188"/>
      <c r="AK302" s="188"/>
      <c r="AL302" s="188"/>
      <c r="AM302" s="188"/>
      <c r="AN302" s="212"/>
      <c r="AO302" s="212"/>
      <c r="AP302" s="212"/>
      <c r="AQ302" s="212"/>
    </row>
    <row r="303" spans="1:43" ht="145" x14ac:dyDescent="0.35">
      <c r="A303" s="186"/>
      <c r="B303" s="189"/>
      <c r="C303" s="192"/>
      <c r="D303" s="195"/>
      <c r="E303" s="198"/>
      <c r="F303" s="230"/>
      <c r="G303" s="230"/>
      <c r="H303" s="201"/>
      <c r="I303" s="204"/>
      <c r="J303" s="204"/>
      <c r="K303" s="189"/>
      <c r="L303" s="189"/>
      <c r="M303" s="189"/>
      <c r="N303" s="189"/>
      <c r="O303" s="207"/>
      <c r="P303" s="189"/>
      <c r="Q303" s="207"/>
      <c r="R303" s="221"/>
      <c r="S303" s="44" t="s">
        <v>768</v>
      </c>
      <c r="T303" s="41" t="str">
        <f t="shared" si="265"/>
        <v>Probabilidad</v>
      </c>
      <c r="U303" s="36" t="s">
        <v>100</v>
      </c>
      <c r="V303" s="36" t="s">
        <v>84</v>
      </c>
      <c r="W303" s="36" t="s">
        <v>85</v>
      </c>
      <c r="X303" s="36" t="s">
        <v>86</v>
      </c>
      <c r="Y303" s="36" t="s">
        <v>87</v>
      </c>
      <c r="Z303" s="210"/>
      <c r="AA303" s="35">
        <v>15</v>
      </c>
      <c r="AB303" s="35">
        <v>15</v>
      </c>
      <c r="AC303" s="35">
        <v>4.32</v>
      </c>
      <c r="AD303" s="35">
        <v>10.08</v>
      </c>
      <c r="AE303" s="210"/>
      <c r="AF303" s="35">
        <f t="shared" si="266"/>
        <v>0</v>
      </c>
      <c r="AG303" s="35">
        <f t="shared" si="267"/>
        <v>0</v>
      </c>
      <c r="AH303" s="35">
        <f>($AI$11*((AF303+AG303))/100)</f>
        <v>0</v>
      </c>
      <c r="AI303" s="35">
        <f>AI302-AH303</f>
        <v>80</v>
      </c>
      <c r="AJ303" s="189"/>
      <c r="AK303" s="189"/>
      <c r="AL303" s="189"/>
      <c r="AM303" s="189"/>
      <c r="AN303" s="213"/>
      <c r="AO303" s="213"/>
      <c r="AP303" s="213"/>
      <c r="AQ303" s="213"/>
    </row>
    <row r="304" spans="1:43" ht="135" customHeight="1" x14ac:dyDescent="0.35">
      <c r="A304" s="186">
        <v>84</v>
      </c>
      <c r="B304" s="187" t="s">
        <v>751</v>
      </c>
      <c r="C304" s="190" t="s">
        <v>752</v>
      </c>
      <c r="D304" s="193" t="s">
        <v>769</v>
      </c>
      <c r="E304" s="196" t="s">
        <v>70</v>
      </c>
      <c r="F304" s="228" t="s">
        <v>770</v>
      </c>
      <c r="G304" s="273" t="s">
        <v>771</v>
      </c>
      <c r="H304" s="199" t="str">
        <f t="shared" ref="H304" si="271">CONCATENATE(E304," ",F304," ",G304)</f>
        <v>Posibilidad de pérdida económica y reputacional ante las partes interesadas por Incumplimiento de la respuesta institucional, debido a la falta  de contratos con operadores que realicen las actividades de radicación, clasificación y distribución de correspondencia tanto interna como externa</v>
      </c>
      <c r="I304" s="202" t="s">
        <v>74</v>
      </c>
      <c r="J304" s="202" t="s">
        <v>75</v>
      </c>
      <c r="K304" s="187" t="s">
        <v>76</v>
      </c>
      <c r="L304" s="187" t="s">
        <v>123</v>
      </c>
      <c r="M304" s="187">
        <v>365</v>
      </c>
      <c r="N304" s="187" t="s">
        <v>124</v>
      </c>
      <c r="O304" s="205">
        <f t="shared" ref="O304" si="272">IF(N304="Muy alta",100,IF(N304="Alta",80,IF(N304="Media",60,IF(N304="Baja",40,IF(N304="Muy baja",20,0)))))</f>
        <v>40</v>
      </c>
      <c r="P304" s="187" t="s">
        <v>79</v>
      </c>
      <c r="Q304" s="205">
        <f t="shared" ref="Q304" si="273">IF(P304="Catastrófico",100,IF(P304="Mayor",80,IF(P304="Moderado",60,IF(P304="Menor",40,IF(P304="Leve",20,0)))))</f>
        <v>80</v>
      </c>
      <c r="R304" s="219" t="s">
        <v>80</v>
      </c>
      <c r="S304" s="44" t="s">
        <v>772</v>
      </c>
      <c r="T304" s="41" t="str">
        <f t="shared" si="265"/>
        <v>Probabilidad</v>
      </c>
      <c r="U304" s="36" t="s">
        <v>83</v>
      </c>
      <c r="V304" s="36" t="s">
        <v>84</v>
      </c>
      <c r="W304" s="36" t="s">
        <v>85</v>
      </c>
      <c r="X304" s="36" t="s">
        <v>86</v>
      </c>
      <c r="Y304" s="36" t="s">
        <v>87</v>
      </c>
      <c r="Z304" s="208">
        <v>16.8</v>
      </c>
      <c r="AA304" s="35">
        <v>25</v>
      </c>
      <c r="AB304" s="35">
        <v>15</v>
      </c>
      <c r="AC304" s="35">
        <v>16</v>
      </c>
      <c r="AD304" s="35">
        <v>24</v>
      </c>
      <c r="AE304" s="208">
        <v>80</v>
      </c>
      <c r="AF304" s="35">
        <f t="shared" si="266"/>
        <v>0</v>
      </c>
      <c r="AG304" s="35">
        <f t="shared" si="267"/>
        <v>0</v>
      </c>
      <c r="AH304" s="35">
        <f>($Q$13*((AF304+AG304))/100)</f>
        <v>0</v>
      </c>
      <c r="AI304" s="35">
        <f>Q304-AH304</f>
        <v>80</v>
      </c>
      <c r="AJ304" s="187" t="s">
        <v>80</v>
      </c>
      <c r="AK304" s="187" t="s">
        <v>89</v>
      </c>
      <c r="AL304" s="187" t="s">
        <v>773</v>
      </c>
      <c r="AM304" s="187" t="s">
        <v>91</v>
      </c>
      <c r="AN304" s="422"/>
      <c r="AO304" s="422"/>
      <c r="AP304" s="211"/>
      <c r="AQ304" s="211"/>
    </row>
    <row r="305" spans="1:43" ht="188.5" x14ac:dyDescent="0.35">
      <c r="A305" s="186"/>
      <c r="B305" s="188"/>
      <c r="C305" s="191"/>
      <c r="D305" s="194"/>
      <c r="E305" s="197"/>
      <c r="F305" s="229"/>
      <c r="G305" s="274"/>
      <c r="H305" s="200"/>
      <c r="I305" s="203"/>
      <c r="J305" s="203"/>
      <c r="K305" s="188"/>
      <c r="L305" s="188"/>
      <c r="M305" s="188"/>
      <c r="N305" s="188"/>
      <c r="O305" s="206"/>
      <c r="P305" s="188"/>
      <c r="Q305" s="206"/>
      <c r="R305" s="220"/>
      <c r="S305" s="44" t="s">
        <v>774</v>
      </c>
      <c r="T305" s="41" t="str">
        <f t="shared" si="265"/>
        <v>Probabilidad</v>
      </c>
      <c r="U305" s="36" t="s">
        <v>100</v>
      </c>
      <c r="V305" s="36" t="s">
        <v>84</v>
      </c>
      <c r="W305" s="36" t="s">
        <v>85</v>
      </c>
      <c r="X305" s="36" t="s">
        <v>86</v>
      </c>
      <c r="Y305" s="36" t="s">
        <v>127</v>
      </c>
      <c r="Z305" s="209"/>
      <c r="AA305" s="35">
        <v>15</v>
      </c>
      <c r="AB305" s="35">
        <v>15</v>
      </c>
      <c r="AC305" s="35">
        <v>7.2</v>
      </c>
      <c r="AD305" s="35">
        <v>16.8</v>
      </c>
      <c r="AE305" s="209"/>
      <c r="AF305" s="35">
        <f t="shared" si="266"/>
        <v>0</v>
      </c>
      <c r="AG305" s="35">
        <f t="shared" si="267"/>
        <v>0</v>
      </c>
      <c r="AH305" s="35">
        <f>($AI$13*((AF305+AG305))/100)</f>
        <v>0</v>
      </c>
      <c r="AI305" s="35">
        <f>AI304-AH305</f>
        <v>80</v>
      </c>
      <c r="AJ305" s="188"/>
      <c r="AK305" s="188"/>
      <c r="AL305" s="188"/>
      <c r="AM305" s="188"/>
      <c r="AN305" s="423"/>
      <c r="AO305" s="423"/>
      <c r="AP305" s="212"/>
      <c r="AQ305" s="212"/>
    </row>
    <row r="306" spans="1:43" ht="15.5" x14ac:dyDescent="0.35">
      <c r="A306" s="46"/>
      <c r="B306" s="189"/>
      <c r="C306" s="192"/>
      <c r="D306" s="195"/>
      <c r="E306" s="198"/>
      <c r="F306" s="230"/>
      <c r="G306" s="275"/>
      <c r="H306" s="201"/>
      <c r="I306" s="204"/>
      <c r="J306" s="204"/>
      <c r="K306" s="189"/>
      <c r="L306" s="189"/>
      <c r="M306" s="189"/>
      <c r="N306" s="189"/>
      <c r="O306" s="207"/>
      <c r="P306" s="189"/>
      <c r="Q306" s="207"/>
      <c r="R306" s="221"/>
      <c r="S306" s="83"/>
      <c r="T306" s="41" t="str">
        <f t="shared" si="265"/>
        <v xml:space="preserve"> </v>
      </c>
      <c r="U306" s="36"/>
      <c r="V306" s="36"/>
      <c r="W306" s="36"/>
      <c r="X306" s="36"/>
      <c r="Y306" s="36"/>
      <c r="Z306" s="210"/>
      <c r="AA306" s="35">
        <v>0</v>
      </c>
      <c r="AB306" s="35">
        <v>0</v>
      </c>
      <c r="AC306" s="35">
        <v>0</v>
      </c>
      <c r="AD306" s="35">
        <v>16.8</v>
      </c>
      <c r="AE306" s="210"/>
      <c r="AF306" s="35">
        <f t="shared" si="266"/>
        <v>0</v>
      </c>
      <c r="AG306" s="35">
        <f t="shared" si="267"/>
        <v>0</v>
      </c>
      <c r="AH306" s="35">
        <f>($AI$14*((AF306+AG306))/100)</f>
        <v>0</v>
      </c>
      <c r="AI306" s="35">
        <f>AI305-AH306</f>
        <v>80</v>
      </c>
      <c r="AJ306" s="189"/>
      <c r="AK306" s="189"/>
      <c r="AL306" s="189"/>
      <c r="AM306" s="189"/>
      <c r="AN306" s="424"/>
      <c r="AO306" s="424"/>
      <c r="AP306" s="213"/>
      <c r="AQ306" s="213"/>
    </row>
    <row r="307" spans="1:43" ht="165" customHeight="1" x14ac:dyDescent="0.35">
      <c r="A307" s="186">
        <v>85</v>
      </c>
      <c r="B307" s="187" t="s">
        <v>751</v>
      </c>
      <c r="C307" s="190" t="s">
        <v>752</v>
      </c>
      <c r="D307" s="193" t="s">
        <v>775</v>
      </c>
      <c r="E307" s="196"/>
      <c r="F307" s="228"/>
      <c r="G307" s="202"/>
      <c r="H307" s="199" t="s">
        <v>776</v>
      </c>
      <c r="I307" s="202" t="s">
        <v>96</v>
      </c>
      <c r="J307" s="202" t="s">
        <v>75</v>
      </c>
      <c r="K307" s="187" t="s">
        <v>97</v>
      </c>
      <c r="L307" s="187" t="s">
        <v>98</v>
      </c>
      <c r="M307" s="187">
        <v>960</v>
      </c>
      <c r="N307" s="187" t="s">
        <v>78</v>
      </c>
      <c r="O307" s="205">
        <f t="shared" ref="O307" si="274">IF(N307="Muy alta",100,IF(N307="Alta",80,IF(N307="Media",60,IF(N307="Baja",40,IF(N307="Muy baja",20,0)))))</f>
        <v>60</v>
      </c>
      <c r="P307" s="187" t="s">
        <v>147</v>
      </c>
      <c r="Q307" s="205">
        <f t="shared" ref="Q307" si="275">IF(P307="Catastrófico",100,IF(P307="Mayor",80,IF(P307="Moderado",60,IF(P307="Menor",40,IF(P307="Leve",20,0)))))</f>
        <v>100</v>
      </c>
      <c r="R307" s="219" t="s">
        <v>148</v>
      </c>
      <c r="S307" s="44" t="s">
        <v>777</v>
      </c>
      <c r="T307" s="41" t="str">
        <f t="shared" si="265"/>
        <v>Probabilidad</v>
      </c>
      <c r="U307" s="36" t="s">
        <v>83</v>
      </c>
      <c r="V307" s="36" t="s">
        <v>84</v>
      </c>
      <c r="W307" s="36" t="s">
        <v>85</v>
      </c>
      <c r="X307" s="36" t="s">
        <v>86</v>
      </c>
      <c r="Y307" s="36" t="s">
        <v>87</v>
      </c>
      <c r="Z307" s="208">
        <v>12.96</v>
      </c>
      <c r="AA307" s="35">
        <v>25</v>
      </c>
      <c r="AB307" s="35">
        <v>15</v>
      </c>
      <c r="AC307" s="35">
        <v>24</v>
      </c>
      <c r="AD307" s="35">
        <v>36</v>
      </c>
      <c r="AE307" s="208">
        <v>100</v>
      </c>
      <c r="AF307" s="35">
        <f t="shared" si="266"/>
        <v>0</v>
      </c>
      <c r="AG307" s="35">
        <f t="shared" si="267"/>
        <v>0</v>
      </c>
      <c r="AH307" s="35">
        <f>($Q$16*((AF307+AG307))/100)</f>
        <v>0</v>
      </c>
      <c r="AI307" s="35">
        <f>Q307-AH307</f>
        <v>100</v>
      </c>
      <c r="AJ307" s="187" t="s">
        <v>148</v>
      </c>
      <c r="AK307" s="187" t="s">
        <v>102</v>
      </c>
      <c r="AL307" s="187" t="s">
        <v>778</v>
      </c>
      <c r="AM307" s="187" t="s">
        <v>779</v>
      </c>
      <c r="AN307" s="179">
        <v>44593</v>
      </c>
      <c r="AO307" s="179">
        <v>44926</v>
      </c>
      <c r="AP307" s="179">
        <v>44742</v>
      </c>
      <c r="AQ307" s="205" t="s">
        <v>759</v>
      </c>
    </row>
    <row r="308" spans="1:43" ht="145" x14ac:dyDescent="0.35">
      <c r="A308" s="186"/>
      <c r="B308" s="188"/>
      <c r="C308" s="191"/>
      <c r="D308" s="194"/>
      <c r="E308" s="197"/>
      <c r="F308" s="229"/>
      <c r="G308" s="203"/>
      <c r="H308" s="200"/>
      <c r="I308" s="203"/>
      <c r="J308" s="203"/>
      <c r="K308" s="188"/>
      <c r="L308" s="188"/>
      <c r="M308" s="188"/>
      <c r="N308" s="188"/>
      <c r="O308" s="206"/>
      <c r="P308" s="188"/>
      <c r="Q308" s="206"/>
      <c r="R308" s="220"/>
      <c r="S308" s="44" t="s">
        <v>780</v>
      </c>
      <c r="T308" s="41" t="str">
        <f t="shared" si="265"/>
        <v>Probabilidad</v>
      </c>
      <c r="U308" s="36" t="s">
        <v>83</v>
      </c>
      <c r="V308" s="36" t="s">
        <v>84</v>
      </c>
      <c r="W308" s="36" t="s">
        <v>85</v>
      </c>
      <c r="X308" s="36" t="s">
        <v>86</v>
      </c>
      <c r="Y308" s="36" t="s">
        <v>87</v>
      </c>
      <c r="Z308" s="209"/>
      <c r="AA308" s="35">
        <v>25</v>
      </c>
      <c r="AB308" s="35">
        <v>15</v>
      </c>
      <c r="AC308" s="35">
        <v>14.4</v>
      </c>
      <c r="AD308" s="35">
        <v>21.6</v>
      </c>
      <c r="AE308" s="209"/>
      <c r="AF308" s="35">
        <f t="shared" si="266"/>
        <v>0</v>
      </c>
      <c r="AG308" s="35">
        <f t="shared" si="267"/>
        <v>0</v>
      </c>
      <c r="AH308" s="35">
        <f>($AI$16*((AF308+AG308))/100)</f>
        <v>0</v>
      </c>
      <c r="AI308" s="35">
        <f>AI307-AH308</f>
        <v>100</v>
      </c>
      <c r="AJ308" s="188"/>
      <c r="AK308" s="188"/>
      <c r="AL308" s="188"/>
      <c r="AM308" s="188"/>
      <c r="AN308" s="180"/>
      <c r="AO308" s="180"/>
      <c r="AP308" s="180"/>
      <c r="AQ308" s="206"/>
    </row>
    <row r="309" spans="1:43" ht="116" x14ac:dyDescent="0.35">
      <c r="A309" s="186"/>
      <c r="B309" s="189"/>
      <c r="C309" s="192"/>
      <c r="D309" s="195"/>
      <c r="E309" s="198"/>
      <c r="F309" s="230"/>
      <c r="G309" s="204"/>
      <c r="H309" s="201"/>
      <c r="I309" s="204"/>
      <c r="J309" s="204"/>
      <c r="K309" s="189"/>
      <c r="L309" s="189"/>
      <c r="M309" s="189"/>
      <c r="N309" s="189"/>
      <c r="O309" s="207"/>
      <c r="P309" s="189"/>
      <c r="Q309" s="207"/>
      <c r="R309" s="221"/>
      <c r="S309" s="44" t="s">
        <v>781</v>
      </c>
      <c r="T309" s="41" t="str">
        <f t="shared" si="265"/>
        <v>Probabilidad</v>
      </c>
      <c r="U309" s="36" t="s">
        <v>83</v>
      </c>
      <c r="V309" s="36" t="s">
        <v>84</v>
      </c>
      <c r="W309" s="36" t="s">
        <v>85</v>
      </c>
      <c r="X309" s="36" t="s">
        <v>86</v>
      </c>
      <c r="Y309" s="36" t="s">
        <v>87</v>
      </c>
      <c r="Z309" s="210"/>
      <c r="AA309" s="35">
        <v>25</v>
      </c>
      <c r="AB309" s="35">
        <v>15</v>
      </c>
      <c r="AC309" s="35">
        <v>8.64</v>
      </c>
      <c r="AD309" s="35">
        <v>12.96</v>
      </c>
      <c r="AE309" s="210"/>
      <c r="AF309" s="35">
        <f t="shared" si="266"/>
        <v>0</v>
      </c>
      <c r="AG309" s="35">
        <f t="shared" si="267"/>
        <v>0</v>
      </c>
      <c r="AH309" s="35">
        <f>($AI$17*((AF309+AG309))/100)</f>
        <v>0</v>
      </c>
      <c r="AI309" s="35">
        <f>AI308-AH309</f>
        <v>100</v>
      </c>
      <c r="AJ309" s="189"/>
      <c r="AK309" s="189"/>
      <c r="AL309" s="189"/>
      <c r="AM309" s="189"/>
      <c r="AN309" s="181"/>
      <c r="AO309" s="181"/>
      <c r="AP309" s="181"/>
      <c r="AQ309" s="207"/>
    </row>
    <row r="310" spans="1:43" ht="135" customHeight="1" x14ac:dyDescent="0.35">
      <c r="A310" s="258">
        <v>86</v>
      </c>
      <c r="B310" s="187" t="s">
        <v>751</v>
      </c>
      <c r="C310" s="190" t="s">
        <v>752</v>
      </c>
      <c r="D310" s="193" t="s">
        <v>782</v>
      </c>
      <c r="E310" s="196" t="s">
        <v>70</v>
      </c>
      <c r="F310" s="228" t="s">
        <v>783</v>
      </c>
      <c r="G310" s="202" t="s">
        <v>784</v>
      </c>
      <c r="H310" s="199" t="str">
        <f t="shared" ref="H310" si="276">CONCATENATE(E310," ",F310," ",G310)</f>
        <v>Posibilidad de pérdida económica y reputacional por la no implementación y  adopción de los lineamientos impartidos por el proceso de Gestión Documental, debido a la baja participación y compromiso de los funcionarios, contratistas,  colaboradores , directivos, jefes y lideres a las jornadas de capacitación y acompañamiento técnico que realiza el proceso de Gestión Documental para la implementación de las TRD en la entidad.</v>
      </c>
      <c r="I310" s="202" t="s">
        <v>74</v>
      </c>
      <c r="J310" s="202" t="s">
        <v>75</v>
      </c>
      <c r="K310" s="187" t="s">
        <v>76</v>
      </c>
      <c r="L310" s="187" t="s">
        <v>77</v>
      </c>
      <c r="M310" s="187">
        <v>365</v>
      </c>
      <c r="N310" s="187" t="s">
        <v>124</v>
      </c>
      <c r="O310" s="205">
        <f t="shared" ref="O310" si="277">IF(N310="Muy alta",100,IF(N310="Alta",80,IF(N310="Media",60,IF(N310="Baja",40,IF(N310="Muy baja",20,0)))))</f>
        <v>40</v>
      </c>
      <c r="P310" s="187" t="s">
        <v>88</v>
      </c>
      <c r="Q310" s="205">
        <f t="shared" ref="Q310" si="278">IF(P310="Catastrófico",100,IF(P310="Mayor",80,IF(P310="Moderado",60,IF(P310="Menor",40,IF(P310="Leve",20,0)))))</f>
        <v>60</v>
      </c>
      <c r="R310" s="219" t="s">
        <v>88</v>
      </c>
      <c r="S310" s="44" t="s">
        <v>785</v>
      </c>
      <c r="T310" s="41" t="str">
        <f t="shared" si="265"/>
        <v>Probabilidad</v>
      </c>
      <c r="U310" s="36" t="s">
        <v>83</v>
      </c>
      <c r="V310" s="36" t="s">
        <v>84</v>
      </c>
      <c r="W310" s="36" t="s">
        <v>85</v>
      </c>
      <c r="X310" s="36" t="s">
        <v>86</v>
      </c>
      <c r="Y310" s="36" t="s">
        <v>87</v>
      </c>
      <c r="Z310" s="208">
        <v>14.4</v>
      </c>
      <c r="AA310" s="35">
        <v>25</v>
      </c>
      <c r="AB310" s="35">
        <v>15</v>
      </c>
      <c r="AC310" s="35">
        <v>16</v>
      </c>
      <c r="AD310" s="35">
        <v>24</v>
      </c>
      <c r="AE310" s="208">
        <v>60</v>
      </c>
      <c r="AF310" s="35">
        <f t="shared" si="266"/>
        <v>0</v>
      </c>
      <c r="AG310" s="35">
        <f t="shared" si="267"/>
        <v>0</v>
      </c>
      <c r="AH310" s="35">
        <f>($Q$19*((AF310+AG310))/100)</f>
        <v>0</v>
      </c>
      <c r="AI310" s="35">
        <f t="shared" ref="AI310" si="279">Q310-AH310</f>
        <v>60</v>
      </c>
      <c r="AJ310" s="187" t="s">
        <v>88</v>
      </c>
      <c r="AK310" s="187" t="s">
        <v>89</v>
      </c>
      <c r="AL310" s="187" t="s">
        <v>786</v>
      </c>
      <c r="AM310" s="187" t="s">
        <v>91</v>
      </c>
      <c r="AN310" s="211"/>
      <c r="AO310" s="211"/>
      <c r="AP310" s="211"/>
      <c r="AQ310" s="211"/>
    </row>
    <row r="311" spans="1:43" ht="135" customHeight="1" x14ac:dyDescent="0.35">
      <c r="A311" s="259"/>
      <c r="B311" s="188"/>
      <c r="C311" s="191"/>
      <c r="D311" s="194"/>
      <c r="E311" s="197"/>
      <c r="F311" s="229"/>
      <c r="G311" s="203"/>
      <c r="H311" s="200"/>
      <c r="I311" s="203"/>
      <c r="J311" s="203"/>
      <c r="K311" s="188"/>
      <c r="L311" s="188"/>
      <c r="M311" s="188"/>
      <c r="N311" s="188"/>
      <c r="O311" s="206"/>
      <c r="P311" s="188"/>
      <c r="Q311" s="206"/>
      <c r="R311" s="220"/>
      <c r="S311" s="44" t="s">
        <v>787</v>
      </c>
      <c r="T311" s="41" t="str">
        <f t="shared" si="265"/>
        <v>Probabilidad</v>
      </c>
      <c r="U311" s="36" t="s">
        <v>83</v>
      </c>
      <c r="V311" s="36" t="s">
        <v>84</v>
      </c>
      <c r="W311" s="36" t="s">
        <v>85</v>
      </c>
      <c r="X311" s="36" t="s">
        <v>86</v>
      </c>
      <c r="Y311" s="36" t="s">
        <v>87</v>
      </c>
      <c r="Z311" s="209"/>
      <c r="AA311" s="35">
        <v>25</v>
      </c>
      <c r="AB311" s="35">
        <v>15</v>
      </c>
      <c r="AC311" s="35">
        <v>9.6</v>
      </c>
      <c r="AD311" s="35">
        <v>14.4</v>
      </c>
      <c r="AE311" s="209"/>
      <c r="AF311" s="35">
        <f t="shared" si="266"/>
        <v>0</v>
      </c>
      <c r="AG311" s="35">
        <f t="shared" si="267"/>
        <v>0</v>
      </c>
      <c r="AH311" s="35">
        <f>($AI$19*((AF311+AG311))/100)</f>
        <v>0</v>
      </c>
      <c r="AI311" s="35">
        <f t="shared" ref="AI311:AI312" si="280">AI310-AH311</f>
        <v>60</v>
      </c>
      <c r="AJ311" s="188"/>
      <c r="AK311" s="188"/>
      <c r="AL311" s="188"/>
      <c r="AM311" s="188"/>
      <c r="AN311" s="212"/>
      <c r="AO311" s="212"/>
      <c r="AP311" s="212"/>
      <c r="AQ311" s="212"/>
    </row>
    <row r="312" spans="1:43" ht="18.5" x14ac:dyDescent="0.35">
      <c r="A312" s="260"/>
      <c r="B312" s="189"/>
      <c r="C312" s="192"/>
      <c r="D312" s="195"/>
      <c r="E312" s="198"/>
      <c r="F312" s="230"/>
      <c r="G312" s="204"/>
      <c r="H312" s="201"/>
      <c r="I312" s="204"/>
      <c r="J312" s="204"/>
      <c r="K312" s="189"/>
      <c r="L312" s="189"/>
      <c r="M312" s="189"/>
      <c r="N312" s="189"/>
      <c r="O312" s="207"/>
      <c r="P312" s="189"/>
      <c r="Q312" s="207"/>
      <c r="R312" s="221"/>
      <c r="S312" s="84"/>
      <c r="T312" s="41" t="str">
        <f t="shared" si="265"/>
        <v xml:space="preserve"> </v>
      </c>
      <c r="U312" s="36"/>
      <c r="V312" s="36"/>
      <c r="W312" s="36"/>
      <c r="X312" s="36"/>
      <c r="Y312" s="36"/>
      <c r="Z312" s="210"/>
      <c r="AA312" s="35">
        <v>0</v>
      </c>
      <c r="AB312" s="35">
        <v>0</v>
      </c>
      <c r="AC312" s="35">
        <v>0</v>
      </c>
      <c r="AD312" s="35">
        <v>14.4</v>
      </c>
      <c r="AE312" s="210"/>
      <c r="AF312" s="35">
        <f t="shared" si="266"/>
        <v>0</v>
      </c>
      <c r="AG312" s="35">
        <f t="shared" si="267"/>
        <v>0</v>
      </c>
      <c r="AH312" s="35">
        <f>($AI$20*((AF312+AG312))/100)</f>
        <v>0</v>
      </c>
      <c r="AI312" s="35">
        <f t="shared" si="280"/>
        <v>60</v>
      </c>
      <c r="AJ312" s="189"/>
      <c r="AK312" s="189"/>
      <c r="AL312" s="189"/>
      <c r="AM312" s="189"/>
      <c r="AN312" s="213"/>
      <c r="AO312" s="213"/>
      <c r="AP312" s="213"/>
      <c r="AQ312" s="213"/>
    </row>
    <row r="313" spans="1:43" ht="180" customHeight="1" x14ac:dyDescent="0.35">
      <c r="A313" s="186">
        <v>87</v>
      </c>
      <c r="B313" s="187" t="s">
        <v>751</v>
      </c>
      <c r="C313" s="190" t="s">
        <v>752</v>
      </c>
      <c r="D313" s="297" t="s">
        <v>788</v>
      </c>
      <c r="E313" s="196" t="s">
        <v>70</v>
      </c>
      <c r="F313" s="193" t="s">
        <v>789</v>
      </c>
      <c r="G313" s="193" t="s">
        <v>790</v>
      </c>
      <c r="H313" s="199" t="str">
        <f t="shared" ref="H313" si="281">CONCATENATE(E313," ",F313," ",G313)</f>
        <v>Posibilidad de pérdida económica y reputacional por perdida de la información , retraso a la respuesta institucional y expedientes de víctimas incompletos, afectando la conformación de los archivos de derechos humanos de forma integral debido al incumpliendo de los lineamientos impartidos para realizar de manera oportuna los traslados documentales desde las dependencias que permitan garantizar la conformación integral de los expedientes y posterior legalización de las transferencias documentales.</v>
      </c>
      <c r="I313" s="202" t="s">
        <v>74</v>
      </c>
      <c r="J313" s="202" t="s">
        <v>75</v>
      </c>
      <c r="K313" s="187" t="s">
        <v>76</v>
      </c>
      <c r="L313" s="187" t="s">
        <v>123</v>
      </c>
      <c r="M313" s="187">
        <v>360</v>
      </c>
      <c r="N313" s="187" t="s">
        <v>124</v>
      </c>
      <c r="O313" s="205">
        <f t="shared" ref="O313" si="282">IF(N313="Muy alta",100,IF(N313="Alta",80,IF(N313="Media",60,IF(N313="Baja",40,IF(N313="Muy baja",20,0)))))</f>
        <v>40</v>
      </c>
      <c r="P313" s="187" t="s">
        <v>88</v>
      </c>
      <c r="Q313" s="205">
        <f t="shared" ref="Q313" si="283">IF(P313="Catastrófico",100,IF(P313="Mayor",80,IF(P313="Moderado",60,IF(P313="Menor",40,IF(P313="Leve",20,0)))))</f>
        <v>60</v>
      </c>
      <c r="R313" s="219" t="s">
        <v>88</v>
      </c>
      <c r="S313" s="44" t="s">
        <v>791</v>
      </c>
      <c r="T313" s="41" t="str">
        <f t="shared" si="265"/>
        <v>Probabilidad</v>
      </c>
      <c r="U313" s="36" t="s">
        <v>83</v>
      </c>
      <c r="V313" s="36" t="s">
        <v>84</v>
      </c>
      <c r="W313" s="36" t="s">
        <v>85</v>
      </c>
      <c r="X313" s="36" t="s">
        <v>86</v>
      </c>
      <c r="Y313" s="36" t="s">
        <v>87</v>
      </c>
      <c r="Z313" s="208">
        <v>14.4</v>
      </c>
      <c r="AA313" s="35">
        <v>25</v>
      </c>
      <c r="AB313" s="35">
        <v>15</v>
      </c>
      <c r="AC313" s="35">
        <v>16</v>
      </c>
      <c r="AD313" s="35">
        <v>24</v>
      </c>
      <c r="AE313" s="208">
        <v>60</v>
      </c>
      <c r="AF313" s="35">
        <f t="shared" si="266"/>
        <v>0</v>
      </c>
      <c r="AG313" s="35">
        <f t="shared" si="267"/>
        <v>0</v>
      </c>
      <c r="AH313" s="35">
        <f>($Q$22*((AF313+AG313))/100)</f>
        <v>0</v>
      </c>
      <c r="AI313" s="35">
        <f t="shared" ref="AI313" si="284">Q313-AH313</f>
        <v>60</v>
      </c>
      <c r="AJ313" s="187" t="s">
        <v>88</v>
      </c>
      <c r="AK313" s="187" t="s">
        <v>89</v>
      </c>
      <c r="AL313" s="187" t="s">
        <v>792</v>
      </c>
      <c r="AM313" s="187" t="s">
        <v>91</v>
      </c>
      <c r="AN313" s="211"/>
      <c r="AO313" s="211"/>
      <c r="AP313" s="211"/>
      <c r="AQ313" s="211"/>
    </row>
    <row r="314" spans="1:43" ht="130.5" x14ac:dyDescent="0.35">
      <c r="A314" s="186"/>
      <c r="B314" s="188"/>
      <c r="C314" s="191"/>
      <c r="D314" s="298"/>
      <c r="E314" s="197"/>
      <c r="F314" s="194"/>
      <c r="G314" s="194"/>
      <c r="H314" s="200"/>
      <c r="I314" s="203"/>
      <c r="J314" s="203"/>
      <c r="K314" s="188"/>
      <c r="L314" s="188"/>
      <c r="M314" s="188"/>
      <c r="N314" s="188"/>
      <c r="O314" s="206"/>
      <c r="P314" s="188"/>
      <c r="Q314" s="206"/>
      <c r="R314" s="220"/>
      <c r="S314" s="44" t="s">
        <v>793</v>
      </c>
      <c r="T314" s="41" t="str">
        <f t="shared" si="265"/>
        <v>Probabilidad</v>
      </c>
      <c r="U314" s="36" t="s">
        <v>83</v>
      </c>
      <c r="V314" s="36" t="s">
        <v>84</v>
      </c>
      <c r="W314" s="36" t="s">
        <v>85</v>
      </c>
      <c r="X314" s="36" t="s">
        <v>86</v>
      </c>
      <c r="Y314" s="36" t="s">
        <v>87</v>
      </c>
      <c r="Z314" s="209"/>
      <c r="AA314" s="35">
        <v>25</v>
      </c>
      <c r="AB314" s="35">
        <v>15</v>
      </c>
      <c r="AC314" s="35">
        <v>9.6</v>
      </c>
      <c r="AD314" s="35">
        <v>14.4</v>
      </c>
      <c r="AE314" s="209"/>
      <c r="AF314" s="35">
        <f t="shared" si="266"/>
        <v>0</v>
      </c>
      <c r="AG314" s="35">
        <f t="shared" si="267"/>
        <v>0</v>
      </c>
      <c r="AH314" s="35">
        <f>($AI$22*((AF314+AG314))/100)</f>
        <v>0</v>
      </c>
      <c r="AI314" s="35">
        <f t="shared" ref="AI314:AI315" si="285">AI313-AH314</f>
        <v>60</v>
      </c>
      <c r="AJ314" s="188"/>
      <c r="AK314" s="188"/>
      <c r="AL314" s="188"/>
      <c r="AM314" s="188"/>
      <c r="AN314" s="212"/>
      <c r="AO314" s="212"/>
      <c r="AP314" s="212"/>
      <c r="AQ314" s="212"/>
    </row>
    <row r="315" spans="1:43" ht="15.5" x14ac:dyDescent="0.35">
      <c r="A315" s="46"/>
      <c r="B315" s="189"/>
      <c r="C315" s="192"/>
      <c r="D315" s="299"/>
      <c r="E315" s="198"/>
      <c r="F315" s="195"/>
      <c r="G315" s="195"/>
      <c r="H315" s="201"/>
      <c r="I315" s="204"/>
      <c r="J315" s="204"/>
      <c r="K315" s="189"/>
      <c r="L315" s="189"/>
      <c r="M315" s="189"/>
      <c r="N315" s="189"/>
      <c r="O315" s="207"/>
      <c r="P315" s="189"/>
      <c r="Q315" s="207"/>
      <c r="R315" s="221"/>
      <c r="S315" s="83"/>
      <c r="T315" s="41" t="str">
        <f t="shared" si="265"/>
        <v xml:space="preserve"> </v>
      </c>
      <c r="U315" s="36"/>
      <c r="V315" s="36"/>
      <c r="W315" s="36"/>
      <c r="X315" s="36"/>
      <c r="Y315" s="36"/>
      <c r="Z315" s="210"/>
      <c r="AA315" s="35">
        <v>0</v>
      </c>
      <c r="AB315" s="35">
        <v>0</v>
      </c>
      <c r="AC315" s="35">
        <v>0</v>
      </c>
      <c r="AD315" s="35">
        <v>14.4</v>
      </c>
      <c r="AE315" s="210"/>
      <c r="AF315" s="35">
        <f t="shared" si="266"/>
        <v>0</v>
      </c>
      <c r="AG315" s="35">
        <f t="shared" si="267"/>
        <v>0</v>
      </c>
      <c r="AH315" s="35">
        <f>($AI$23*((AF315+AG315))/100)</f>
        <v>0</v>
      </c>
      <c r="AI315" s="35">
        <f t="shared" si="285"/>
        <v>60</v>
      </c>
      <c r="AJ315" s="189"/>
      <c r="AK315" s="189"/>
      <c r="AL315" s="189"/>
      <c r="AM315" s="189"/>
      <c r="AN315" s="213"/>
      <c r="AO315" s="213"/>
      <c r="AP315" s="213"/>
      <c r="AQ315" s="213"/>
    </row>
    <row r="316" spans="1:43" ht="130.5" x14ac:dyDescent="0.35">
      <c r="A316" s="186">
        <v>88</v>
      </c>
      <c r="B316" s="187" t="s">
        <v>751</v>
      </c>
      <c r="C316" s="190" t="s">
        <v>752</v>
      </c>
      <c r="D316" s="193" t="s">
        <v>775</v>
      </c>
      <c r="E316" s="196" t="s">
        <v>70</v>
      </c>
      <c r="F316" s="273" t="s">
        <v>794</v>
      </c>
      <c r="G316" s="228" t="s">
        <v>795</v>
      </c>
      <c r="H316" s="199" t="str">
        <f>CONCATENATE(E316," ",F316," ",G316)</f>
        <v xml:space="preserve">Posibilidad de pérdida económica y reputacional por indisponibilidad y alteración no autorizada de los expedientes, por deterioro y no contar con las herramientas tecnológicas para evitar su materialización. </v>
      </c>
      <c r="I316" s="202" t="s">
        <v>133</v>
      </c>
      <c r="J316" s="202" t="s">
        <v>796</v>
      </c>
      <c r="K316" s="187" t="s">
        <v>76</v>
      </c>
      <c r="L316" s="187" t="s">
        <v>77</v>
      </c>
      <c r="M316" s="187">
        <v>365</v>
      </c>
      <c r="N316" s="187" t="s">
        <v>124</v>
      </c>
      <c r="O316" s="205">
        <f t="shared" ref="O316" si="286">IF(N316="Muy alta",100,IF(N316="Alta",80,IF(N316="Media",60,IF(N316="Baja",40,IF(N316="Muy baja",20,0)))))</f>
        <v>40</v>
      </c>
      <c r="P316" s="187" t="s">
        <v>88</v>
      </c>
      <c r="Q316" s="205">
        <f t="shared" ref="Q316" si="287">IF(P316="Catastrófico",100,IF(P316="Mayor",80,IF(P316="Moderado",60,IF(P316="Menor",40,IF(P316="Leve",20,0)))))</f>
        <v>60</v>
      </c>
      <c r="R316" s="219" t="s">
        <v>88</v>
      </c>
      <c r="S316" s="44" t="s">
        <v>797</v>
      </c>
      <c r="T316" s="41" t="str">
        <f t="shared" si="265"/>
        <v>Probabilidad</v>
      </c>
      <c r="U316" s="36" t="s">
        <v>83</v>
      </c>
      <c r="V316" s="36" t="s">
        <v>405</v>
      </c>
      <c r="W316" s="36" t="s">
        <v>85</v>
      </c>
      <c r="X316" s="36" t="s">
        <v>86</v>
      </c>
      <c r="Y316" s="36" t="s">
        <v>87</v>
      </c>
      <c r="Z316" s="208">
        <v>7.2</v>
      </c>
      <c r="AA316" s="35">
        <v>25</v>
      </c>
      <c r="AB316" s="35">
        <v>25</v>
      </c>
      <c r="AC316" s="35">
        <v>20</v>
      </c>
      <c r="AD316" s="35">
        <v>20</v>
      </c>
      <c r="AE316" s="208">
        <v>60</v>
      </c>
      <c r="AF316" s="35">
        <f t="shared" si="266"/>
        <v>0</v>
      </c>
      <c r="AG316" s="35">
        <f t="shared" si="267"/>
        <v>0</v>
      </c>
      <c r="AH316" s="35">
        <f>($Q$25*((AF316+AG316))/100)</f>
        <v>0</v>
      </c>
      <c r="AI316" s="35">
        <f t="shared" ref="AI316" si="288">Q316-AH316</f>
        <v>60</v>
      </c>
      <c r="AJ316" s="187" t="s">
        <v>88</v>
      </c>
      <c r="AK316" s="187" t="s">
        <v>89</v>
      </c>
      <c r="AL316" s="187" t="s">
        <v>798</v>
      </c>
      <c r="AM316" s="187" t="s">
        <v>91</v>
      </c>
      <c r="AN316" s="211"/>
      <c r="AO316" s="211"/>
      <c r="AP316" s="211"/>
      <c r="AQ316" s="211"/>
    </row>
    <row r="317" spans="1:43" ht="142.5" customHeight="1" x14ac:dyDescent="0.35">
      <c r="A317" s="186"/>
      <c r="B317" s="188"/>
      <c r="C317" s="191"/>
      <c r="D317" s="194"/>
      <c r="E317" s="197"/>
      <c r="F317" s="274"/>
      <c r="G317" s="229"/>
      <c r="H317" s="200"/>
      <c r="I317" s="203"/>
      <c r="J317" s="203"/>
      <c r="K317" s="188"/>
      <c r="L317" s="188"/>
      <c r="M317" s="188"/>
      <c r="N317" s="188"/>
      <c r="O317" s="206"/>
      <c r="P317" s="188"/>
      <c r="Q317" s="206"/>
      <c r="R317" s="220"/>
      <c r="S317" s="44" t="s">
        <v>799</v>
      </c>
      <c r="T317" s="41" t="str">
        <f t="shared" si="265"/>
        <v>Probabilidad</v>
      </c>
      <c r="U317" s="36" t="s">
        <v>83</v>
      </c>
      <c r="V317" s="36" t="s">
        <v>84</v>
      </c>
      <c r="W317" s="36" t="s">
        <v>85</v>
      </c>
      <c r="X317" s="36" t="s">
        <v>86</v>
      </c>
      <c r="Y317" s="36" t="s">
        <v>87</v>
      </c>
      <c r="Z317" s="209"/>
      <c r="AA317" s="35">
        <v>25</v>
      </c>
      <c r="AB317" s="35">
        <v>15</v>
      </c>
      <c r="AC317" s="35">
        <v>8</v>
      </c>
      <c r="AD317" s="35">
        <v>12</v>
      </c>
      <c r="AE317" s="209"/>
      <c r="AF317" s="35">
        <f t="shared" si="266"/>
        <v>0</v>
      </c>
      <c r="AG317" s="35">
        <f t="shared" si="267"/>
        <v>0</v>
      </c>
      <c r="AH317" s="35">
        <f>($AI$25*((AF317+AG317))/100)</f>
        <v>0</v>
      </c>
      <c r="AI317" s="35">
        <f t="shared" ref="AI317:AI318" si="289">AI316-AH317</f>
        <v>60</v>
      </c>
      <c r="AJ317" s="188"/>
      <c r="AK317" s="188"/>
      <c r="AL317" s="188"/>
      <c r="AM317" s="188"/>
      <c r="AN317" s="212"/>
      <c r="AO317" s="212"/>
      <c r="AP317" s="212"/>
      <c r="AQ317" s="212"/>
    </row>
    <row r="318" spans="1:43" ht="188.25" customHeight="1" x14ac:dyDescent="0.35">
      <c r="A318" s="186"/>
      <c r="B318" s="189"/>
      <c r="C318" s="192"/>
      <c r="D318" s="195"/>
      <c r="E318" s="198"/>
      <c r="F318" s="275"/>
      <c r="G318" s="230"/>
      <c r="H318" s="201"/>
      <c r="I318" s="204"/>
      <c r="J318" s="204"/>
      <c r="K318" s="189"/>
      <c r="L318" s="189"/>
      <c r="M318" s="189"/>
      <c r="N318" s="189"/>
      <c r="O318" s="207"/>
      <c r="P318" s="189"/>
      <c r="Q318" s="207"/>
      <c r="R318" s="221"/>
      <c r="S318" s="44" t="s">
        <v>800</v>
      </c>
      <c r="T318" s="41" t="str">
        <f t="shared" si="265"/>
        <v>Probabilidad</v>
      </c>
      <c r="U318" s="36" t="s">
        <v>83</v>
      </c>
      <c r="V318" s="36" t="s">
        <v>84</v>
      </c>
      <c r="W318" s="36" t="s">
        <v>85</v>
      </c>
      <c r="X318" s="36" t="s">
        <v>86</v>
      </c>
      <c r="Y318" s="36" t="s">
        <v>87</v>
      </c>
      <c r="Z318" s="210"/>
      <c r="AA318" s="35">
        <v>25</v>
      </c>
      <c r="AB318" s="35">
        <v>15</v>
      </c>
      <c r="AC318" s="35">
        <v>4.8</v>
      </c>
      <c r="AD318" s="35">
        <v>7.2</v>
      </c>
      <c r="AE318" s="210"/>
      <c r="AF318" s="35">
        <f t="shared" si="266"/>
        <v>0</v>
      </c>
      <c r="AG318" s="35">
        <f t="shared" si="267"/>
        <v>0</v>
      </c>
      <c r="AH318" s="35">
        <f>($AI$26*((AF318+AG318))/100)</f>
        <v>0</v>
      </c>
      <c r="AI318" s="35">
        <f t="shared" si="289"/>
        <v>60</v>
      </c>
      <c r="AJ318" s="189"/>
      <c r="AK318" s="189"/>
      <c r="AL318" s="189"/>
      <c r="AM318" s="189"/>
      <c r="AN318" s="213"/>
      <c r="AO318" s="213"/>
      <c r="AP318" s="213"/>
      <c r="AQ318" s="213"/>
    </row>
    <row r="319" spans="1:43" ht="122.25" customHeight="1" x14ac:dyDescent="0.35">
      <c r="A319" s="186">
        <v>89</v>
      </c>
      <c r="B319" s="187" t="s">
        <v>751</v>
      </c>
      <c r="C319" s="190" t="s">
        <v>752</v>
      </c>
      <c r="D319" s="193" t="s">
        <v>801</v>
      </c>
      <c r="E319" s="196" t="s">
        <v>70</v>
      </c>
      <c r="F319" s="228" t="s">
        <v>802</v>
      </c>
      <c r="G319" s="228" t="s">
        <v>803</v>
      </c>
      <c r="H319" s="199" t="str">
        <f t="shared" ref="H319" si="290">CONCATENATE(E319," ",F319," ",G319)</f>
        <v>Posibilidad de pérdida económica y reputacional debido al no cumplimiento de los estándares de calidad ISO 30301 en la gestión documental  por falta de apropiación en la implementación y seguimiento por parte de los colaboradores de la entidad.</v>
      </c>
      <c r="I319" s="202" t="s">
        <v>74</v>
      </c>
      <c r="J319" s="202" t="s">
        <v>75</v>
      </c>
      <c r="K319" s="187" t="s">
        <v>76</v>
      </c>
      <c r="L319" s="187" t="s">
        <v>77</v>
      </c>
      <c r="M319" s="187">
        <v>12</v>
      </c>
      <c r="N319" s="187" t="s">
        <v>146</v>
      </c>
      <c r="O319" s="205">
        <f t="shared" ref="O319" si="291">IF(N319="Muy alta",100,IF(N319="Alta",80,IF(N319="Media",60,IF(N319="Baja",40,IF(N319="Muy baja",20,0)))))</f>
        <v>20</v>
      </c>
      <c r="P319" s="187" t="s">
        <v>125</v>
      </c>
      <c r="Q319" s="205">
        <f t="shared" ref="Q319" si="292">IF(P319="Catastrófico",100,IF(P319="Mayor",80,IF(P319="Moderado",60,IF(P319="Menor",40,IF(P319="Leve",20,0)))))</f>
        <v>40</v>
      </c>
      <c r="R319" s="219" t="s">
        <v>269</v>
      </c>
      <c r="S319" s="34" t="s">
        <v>804</v>
      </c>
      <c r="T319" s="41" t="str">
        <f t="shared" si="265"/>
        <v>Probabilidad</v>
      </c>
      <c r="U319" s="36" t="s">
        <v>83</v>
      </c>
      <c r="V319" s="36" t="s">
        <v>84</v>
      </c>
      <c r="W319" s="36" t="s">
        <v>85</v>
      </c>
      <c r="X319" s="36" t="s">
        <v>86</v>
      </c>
      <c r="Y319" s="36" t="s">
        <v>87</v>
      </c>
      <c r="Z319" s="208">
        <v>7.2</v>
      </c>
      <c r="AA319" s="35">
        <v>25</v>
      </c>
      <c r="AB319" s="35">
        <v>15</v>
      </c>
      <c r="AC319" s="35">
        <v>8</v>
      </c>
      <c r="AD319" s="35">
        <v>12</v>
      </c>
      <c r="AE319" s="208">
        <v>40</v>
      </c>
      <c r="AF319" s="35">
        <f t="shared" si="266"/>
        <v>0</v>
      </c>
      <c r="AG319" s="35">
        <f t="shared" si="267"/>
        <v>0</v>
      </c>
      <c r="AH319" s="35">
        <f>($Q$28*((AF319+AG319))/100)</f>
        <v>0</v>
      </c>
      <c r="AI319" s="35">
        <f t="shared" ref="AI319" si="293">Q319-AH319</f>
        <v>40</v>
      </c>
      <c r="AJ319" s="187" t="s">
        <v>269</v>
      </c>
      <c r="AK319" s="187" t="s">
        <v>89</v>
      </c>
      <c r="AL319" s="187" t="s">
        <v>805</v>
      </c>
      <c r="AM319" s="187" t="s">
        <v>91</v>
      </c>
      <c r="AN319" s="211"/>
      <c r="AO319" s="211"/>
      <c r="AP319" s="211"/>
      <c r="AQ319" s="211"/>
    </row>
    <row r="320" spans="1:43" ht="122.25" customHeight="1" x14ac:dyDescent="0.35">
      <c r="A320" s="186"/>
      <c r="B320" s="188"/>
      <c r="C320" s="191"/>
      <c r="D320" s="194"/>
      <c r="E320" s="197"/>
      <c r="F320" s="229"/>
      <c r="G320" s="229"/>
      <c r="H320" s="200"/>
      <c r="I320" s="203"/>
      <c r="J320" s="203"/>
      <c r="K320" s="188"/>
      <c r="L320" s="188"/>
      <c r="M320" s="188"/>
      <c r="N320" s="188"/>
      <c r="O320" s="206"/>
      <c r="P320" s="188"/>
      <c r="Q320" s="206"/>
      <c r="R320" s="220"/>
      <c r="S320" s="34" t="s">
        <v>806</v>
      </c>
      <c r="T320" s="41" t="str">
        <f t="shared" si="265"/>
        <v>Probabilidad</v>
      </c>
      <c r="U320" s="36" t="s">
        <v>83</v>
      </c>
      <c r="V320" s="36" t="s">
        <v>84</v>
      </c>
      <c r="W320" s="36" t="s">
        <v>85</v>
      </c>
      <c r="X320" s="36" t="s">
        <v>86</v>
      </c>
      <c r="Y320" s="36" t="s">
        <v>87</v>
      </c>
      <c r="Z320" s="209"/>
      <c r="AA320" s="35">
        <v>25</v>
      </c>
      <c r="AB320" s="35">
        <v>15</v>
      </c>
      <c r="AC320" s="35">
        <v>4.8</v>
      </c>
      <c r="AD320" s="35">
        <v>7.2</v>
      </c>
      <c r="AE320" s="209"/>
      <c r="AF320" s="35">
        <f t="shared" si="266"/>
        <v>0</v>
      </c>
      <c r="AG320" s="35">
        <f t="shared" si="267"/>
        <v>0</v>
      </c>
      <c r="AH320" s="35">
        <f>($AI$28*((AF320+AG320))/100)</f>
        <v>0</v>
      </c>
      <c r="AI320" s="35">
        <f t="shared" ref="AI320:AI321" si="294">AI319-AH320</f>
        <v>40</v>
      </c>
      <c r="AJ320" s="188"/>
      <c r="AK320" s="188"/>
      <c r="AL320" s="188"/>
      <c r="AM320" s="188"/>
      <c r="AN320" s="212"/>
      <c r="AO320" s="212"/>
      <c r="AP320" s="212"/>
      <c r="AQ320" s="212"/>
    </row>
    <row r="321" spans="1:43" x14ac:dyDescent="0.35">
      <c r="A321" s="46"/>
      <c r="B321" s="189"/>
      <c r="C321" s="192"/>
      <c r="D321" s="195"/>
      <c r="E321" s="198"/>
      <c r="F321" s="230"/>
      <c r="G321" s="230"/>
      <c r="H321" s="201"/>
      <c r="I321" s="204"/>
      <c r="J321" s="204"/>
      <c r="K321" s="189"/>
      <c r="L321" s="189"/>
      <c r="M321" s="189"/>
      <c r="N321" s="189"/>
      <c r="O321" s="207"/>
      <c r="P321" s="189"/>
      <c r="Q321" s="207"/>
      <c r="R321" s="221"/>
      <c r="S321" s="34"/>
      <c r="T321" s="41" t="str">
        <f t="shared" si="265"/>
        <v xml:space="preserve"> </v>
      </c>
      <c r="U321" s="36"/>
      <c r="V321" s="36"/>
      <c r="W321" s="36"/>
      <c r="X321" s="36"/>
      <c r="Y321" s="36"/>
      <c r="Z321" s="210"/>
      <c r="AA321" s="35">
        <v>0</v>
      </c>
      <c r="AB321" s="35">
        <v>0</v>
      </c>
      <c r="AC321" s="35">
        <v>0</v>
      </c>
      <c r="AD321" s="35">
        <v>7.2</v>
      </c>
      <c r="AE321" s="210"/>
      <c r="AF321" s="35">
        <f t="shared" si="266"/>
        <v>0</v>
      </c>
      <c r="AG321" s="35">
        <f t="shared" si="267"/>
        <v>0</v>
      </c>
      <c r="AH321" s="35">
        <f>($AI$29*((AF321+AG321))/100)</f>
        <v>0</v>
      </c>
      <c r="AI321" s="35">
        <f t="shared" si="294"/>
        <v>40</v>
      </c>
      <c r="AJ321" s="189"/>
      <c r="AK321" s="189"/>
      <c r="AL321" s="189"/>
      <c r="AM321" s="189"/>
      <c r="AN321" s="213"/>
      <c r="AO321" s="213"/>
      <c r="AP321" s="213"/>
      <c r="AQ321" s="213"/>
    </row>
    <row r="322" spans="1:43" ht="72.5" x14ac:dyDescent="0.35">
      <c r="A322" s="186">
        <v>90</v>
      </c>
      <c r="B322" s="187" t="s">
        <v>807</v>
      </c>
      <c r="C322" s="190" t="s">
        <v>808</v>
      </c>
      <c r="D322" s="193" t="s">
        <v>809</v>
      </c>
      <c r="E322" s="187" t="s">
        <v>70</v>
      </c>
      <c r="F322" s="202" t="s">
        <v>810</v>
      </c>
      <c r="G322" s="202" t="s">
        <v>811</v>
      </c>
      <c r="H322" s="199" t="str">
        <f>CONCATENATE(E322," ",F322," ",G322)</f>
        <v>Posibilidad de pérdida económica y reputacional por sanciones y mala calificación por parte de Min hacienda, ocasionado por la imposibilidad en la ejecución del PAC, debido al desconocimiento de la norma o por errores en la planeación de las dependencias.</v>
      </c>
      <c r="I322" s="202" t="s">
        <v>74</v>
      </c>
      <c r="J322" s="202" t="s">
        <v>75</v>
      </c>
      <c r="K322" s="187" t="s">
        <v>76</v>
      </c>
      <c r="L322" s="187" t="s">
        <v>77</v>
      </c>
      <c r="M322" s="187">
        <f>18*12</f>
        <v>216</v>
      </c>
      <c r="N322" s="187" t="s">
        <v>124</v>
      </c>
      <c r="O322" s="205">
        <f>IF(N322="Muy alta",100,IF(N322="Alta",80,IF(N322="Media",60,IF(N322="Baja",40,IF(N322="Muy baja",20,0)))))</f>
        <v>40</v>
      </c>
      <c r="P322" s="187" t="s">
        <v>79</v>
      </c>
      <c r="Q322" s="205">
        <f>IF(P322="Catastrófico",100,IF(P322="Mayor",80,IF(P322="Moderado",60,IF(P322="Menor",40,IF(P322="Leve",20,0)))))</f>
        <v>80</v>
      </c>
      <c r="R322" s="219" t="s">
        <v>80</v>
      </c>
      <c r="S322" s="74" t="s">
        <v>812</v>
      </c>
      <c r="T322" s="41" t="str">
        <f>IF(OR(U322="Preventivo",U322="Detectivo"),"Probabilidad",IF(U322="Correctivo","Impacto"," "))</f>
        <v>Probabilidad</v>
      </c>
      <c r="U322" s="36" t="s">
        <v>83</v>
      </c>
      <c r="V322" s="36" t="s">
        <v>84</v>
      </c>
      <c r="W322" s="36" t="s">
        <v>85</v>
      </c>
      <c r="X322" s="36" t="s">
        <v>86</v>
      </c>
      <c r="Y322" s="36" t="s">
        <v>87</v>
      </c>
      <c r="Z322" s="208">
        <v>8.64</v>
      </c>
      <c r="AA322" s="35">
        <v>25</v>
      </c>
      <c r="AB322" s="35">
        <v>15</v>
      </c>
      <c r="AC322" s="35">
        <v>16</v>
      </c>
      <c r="AD322" s="35">
        <v>24</v>
      </c>
      <c r="AE322" s="208">
        <v>80</v>
      </c>
      <c r="AF322" s="35">
        <f>IF(U322="Correctivo",10,0)</f>
        <v>0</v>
      </c>
      <c r="AG322" s="35">
        <f>IF(T322="Probabilidad",0,IF(V322="Automatizado",25,IF(V322="Manual",15,0)))</f>
        <v>0</v>
      </c>
      <c r="AH322" s="35" t="e">
        <f>($Q$7*((AF322+AG322))/100)</f>
        <v>#VALUE!</v>
      </c>
      <c r="AI322" s="35" t="e">
        <f>Q322-AH322</f>
        <v>#VALUE!</v>
      </c>
      <c r="AJ322" s="187" t="s">
        <v>80</v>
      </c>
      <c r="AK322" s="187" t="s">
        <v>102</v>
      </c>
      <c r="AL322" s="187" t="s">
        <v>813</v>
      </c>
      <c r="AM322" s="187" t="s">
        <v>814</v>
      </c>
      <c r="AN322" s="182">
        <v>44562</v>
      </c>
      <c r="AO322" s="182">
        <v>44926</v>
      </c>
      <c r="AP322" s="182">
        <v>44597</v>
      </c>
      <c r="AQ322" s="205" t="s">
        <v>815</v>
      </c>
    </row>
    <row r="323" spans="1:43" ht="87" x14ac:dyDescent="0.35">
      <c r="A323" s="186"/>
      <c r="B323" s="188"/>
      <c r="C323" s="191"/>
      <c r="D323" s="194"/>
      <c r="E323" s="188"/>
      <c r="F323" s="203"/>
      <c r="G323" s="203"/>
      <c r="H323" s="200"/>
      <c r="I323" s="203"/>
      <c r="J323" s="203"/>
      <c r="K323" s="188"/>
      <c r="L323" s="188"/>
      <c r="M323" s="188"/>
      <c r="N323" s="188"/>
      <c r="O323" s="206"/>
      <c r="P323" s="188"/>
      <c r="Q323" s="206"/>
      <c r="R323" s="220"/>
      <c r="S323" s="74" t="s">
        <v>816</v>
      </c>
      <c r="T323" s="41" t="str">
        <f t="shared" ref="T323:T343" si="295">IF(OR(U323="Preventivo",U323="Detectivo"),"Probabilidad",IF(U323="Correctivo","Impacto"," "))</f>
        <v>Probabilidad</v>
      </c>
      <c r="U323" s="36" t="s">
        <v>83</v>
      </c>
      <c r="V323" s="36" t="s">
        <v>84</v>
      </c>
      <c r="W323" s="36" t="s">
        <v>85</v>
      </c>
      <c r="X323" s="36" t="s">
        <v>86</v>
      </c>
      <c r="Y323" s="36" t="s">
        <v>87</v>
      </c>
      <c r="Z323" s="209"/>
      <c r="AA323" s="35">
        <v>25</v>
      </c>
      <c r="AB323" s="35">
        <v>15</v>
      </c>
      <c r="AC323" s="35">
        <v>9.6</v>
      </c>
      <c r="AD323" s="35">
        <v>14.4</v>
      </c>
      <c r="AE323" s="209"/>
      <c r="AF323" s="35">
        <f t="shared" ref="AF323:AF343" si="296">IF(U323="Correctivo",10,0)</f>
        <v>0</v>
      </c>
      <c r="AG323" s="35">
        <f t="shared" ref="AG323:AG343" si="297">IF(T323="Probabilidad",0,IF(V323="Automatizado",25,IF(V323="Manual",15,0)))</f>
        <v>0</v>
      </c>
      <c r="AH323" s="35" t="e">
        <f>($AI$7*((AF323+AG323))/100)</f>
        <v>#VALUE!</v>
      </c>
      <c r="AI323" s="35" t="e">
        <f>AI322-AH323</f>
        <v>#VALUE!</v>
      </c>
      <c r="AJ323" s="188"/>
      <c r="AK323" s="188"/>
      <c r="AL323" s="188"/>
      <c r="AM323" s="188"/>
      <c r="AN323" s="183"/>
      <c r="AO323" s="183"/>
      <c r="AP323" s="183"/>
      <c r="AQ323" s="206"/>
    </row>
    <row r="324" spans="1:43" ht="173.25" customHeight="1" x14ac:dyDescent="0.35">
      <c r="A324" s="186"/>
      <c r="B324" s="188"/>
      <c r="C324" s="191"/>
      <c r="D324" s="194"/>
      <c r="E324" s="188"/>
      <c r="F324" s="203"/>
      <c r="G324" s="203"/>
      <c r="H324" s="200"/>
      <c r="I324" s="203"/>
      <c r="J324" s="203"/>
      <c r="K324" s="188"/>
      <c r="L324" s="188"/>
      <c r="M324" s="188"/>
      <c r="N324" s="188"/>
      <c r="O324" s="206"/>
      <c r="P324" s="188"/>
      <c r="Q324" s="206"/>
      <c r="R324" s="220"/>
      <c r="S324" s="74" t="s">
        <v>817</v>
      </c>
      <c r="T324" s="41" t="str">
        <f t="shared" si="295"/>
        <v>Probabilidad</v>
      </c>
      <c r="U324" s="36" t="s">
        <v>83</v>
      </c>
      <c r="V324" s="36" t="s">
        <v>84</v>
      </c>
      <c r="W324" s="36" t="s">
        <v>85</v>
      </c>
      <c r="X324" s="36" t="s">
        <v>86</v>
      </c>
      <c r="Y324" s="36" t="s">
        <v>87</v>
      </c>
      <c r="Z324" s="209"/>
      <c r="AA324" s="35">
        <v>25</v>
      </c>
      <c r="AB324" s="35">
        <v>15</v>
      </c>
      <c r="AC324" s="35">
        <v>5.76</v>
      </c>
      <c r="AD324" s="35">
        <v>8.64</v>
      </c>
      <c r="AE324" s="209"/>
      <c r="AF324" s="35">
        <f t="shared" si="296"/>
        <v>0</v>
      </c>
      <c r="AG324" s="35">
        <f t="shared" si="297"/>
        <v>0</v>
      </c>
      <c r="AH324" s="35">
        <f>($AI$8*((AF324+AG324))/100)</f>
        <v>0</v>
      </c>
      <c r="AI324" s="35" t="e">
        <f>AI323-AH324</f>
        <v>#VALUE!</v>
      </c>
      <c r="AJ324" s="188"/>
      <c r="AK324" s="188"/>
      <c r="AL324" s="188"/>
      <c r="AM324" s="188"/>
      <c r="AN324" s="183"/>
      <c r="AO324" s="183"/>
      <c r="AP324" s="183"/>
      <c r="AQ324" s="206"/>
    </row>
    <row r="325" spans="1:43" ht="179.25" customHeight="1" x14ac:dyDescent="0.35">
      <c r="A325" s="186"/>
      <c r="B325" s="189"/>
      <c r="C325" s="192"/>
      <c r="D325" s="195"/>
      <c r="E325" s="189"/>
      <c r="F325" s="204"/>
      <c r="G325" s="204"/>
      <c r="H325" s="201"/>
      <c r="I325" s="204"/>
      <c r="J325" s="204"/>
      <c r="K325" s="189"/>
      <c r="L325" s="189"/>
      <c r="M325" s="189"/>
      <c r="N325" s="189"/>
      <c r="O325" s="207"/>
      <c r="P325" s="189"/>
      <c r="Q325" s="207"/>
      <c r="R325" s="221"/>
      <c r="S325" s="74" t="s">
        <v>818</v>
      </c>
      <c r="T325" s="41" t="str">
        <f t="shared" si="295"/>
        <v>Probabilidad</v>
      </c>
      <c r="U325" s="36" t="s">
        <v>83</v>
      </c>
      <c r="V325" s="36" t="s">
        <v>84</v>
      </c>
      <c r="W325" s="36" t="s">
        <v>85</v>
      </c>
      <c r="X325" s="36" t="s">
        <v>86</v>
      </c>
      <c r="Y325" s="36" t="s">
        <v>87</v>
      </c>
      <c r="Z325" s="210"/>
      <c r="AA325" s="35">
        <v>25</v>
      </c>
      <c r="AB325" s="35">
        <v>15</v>
      </c>
      <c r="AC325" s="35">
        <v>3.4560000000000004</v>
      </c>
      <c r="AD325" s="35">
        <v>5.1840000000000002</v>
      </c>
      <c r="AE325" s="210"/>
      <c r="AF325" s="35">
        <f t="shared" si="296"/>
        <v>0</v>
      </c>
      <c r="AG325" s="35">
        <f t="shared" si="297"/>
        <v>0</v>
      </c>
      <c r="AH325" s="35">
        <f>($AI$9*((AF325+AG325))/100)</f>
        <v>0</v>
      </c>
      <c r="AI325" s="35" t="e">
        <f>AI324-AH325</f>
        <v>#VALUE!</v>
      </c>
      <c r="AJ325" s="189"/>
      <c r="AK325" s="189"/>
      <c r="AL325" s="189"/>
      <c r="AM325" s="189"/>
      <c r="AN325" s="184"/>
      <c r="AO325" s="184"/>
      <c r="AP325" s="184"/>
      <c r="AQ325" s="207"/>
    </row>
    <row r="326" spans="1:43" ht="207" customHeight="1" x14ac:dyDescent="0.35">
      <c r="A326" s="186">
        <v>91</v>
      </c>
      <c r="B326" s="187" t="s">
        <v>807</v>
      </c>
      <c r="C326" s="190" t="s">
        <v>808</v>
      </c>
      <c r="D326" s="193" t="s">
        <v>819</v>
      </c>
      <c r="E326" s="196" t="s">
        <v>70</v>
      </c>
      <c r="F326" s="273" t="s">
        <v>820</v>
      </c>
      <c r="G326" s="273" t="s">
        <v>821</v>
      </c>
      <c r="H326" s="199" t="str">
        <f t="shared" ref="H326" si="298">CONCATENATE(E326," ",F326," ",G326)</f>
        <v xml:space="preserve">Posibilidad de pérdida económica y reputacional por incumplimiento en la Expedición de  los certificados de disponibilidad presupuestal  CDP y registros presupuestales RPPor errores en las solicitudes de CDPS y RP,  debido a falta de apropiación disponible y/o rubros que no correspondan, inconsistencias en las solicitudes de CDP requeridas por las diferentes dependencias de la Entidad,  contingencias en el sistema SIIF Nación que genera demoras y reprocesos masivos o bloqueo y retiro de recursos asignados por emergencias.  </v>
      </c>
      <c r="I326" s="202" t="s">
        <v>74</v>
      </c>
      <c r="J326" s="202" t="s">
        <v>75</v>
      </c>
      <c r="K326" s="187" t="s">
        <v>76</v>
      </c>
      <c r="L326" s="187" t="s">
        <v>77</v>
      </c>
      <c r="M326" s="202">
        <v>12000</v>
      </c>
      <c r="N326" s="187" t="s">
        <v>214</v>
      </c>
      <c r="O326" s="421">
        <v>1</v>
      </c>
      <c r="P326" s="187" t="s">
        <v>79</v>
      </c>
      <c r="Q326" s="205">
        <f t="shared" ref="Q326" si="299">IF(P326="Catastrófico",100,IF(P326="Mayor",80,IF(P326="Moderado",60,IF(P326="Menor",40,IF(P326="Leve",20,0)))))</f>
        <v>80</v>
      </c>
      <c r="R326" s="219" t="s">
        <v>80</v>
      </c>
      <c r="S326" s="74" t="s">
        <v>822</v>
      </c>
      <c r="T326" s="41" t="str">
        <f t="shared" si="295"/>
        <v>Probabilidad</v>
      </c>
      <c r="U326" s="36" t="s">
        <v>100</v>
      </c>
      <c r="V326" s="36" t="s">
        <v>84</v>
      </c>
      <c r="W326" s="36" t="s">
        <v>85</v>
      </c>
      <c r="X326" s="36" t="s">
        <v>86</v>
      </c>
      <c r="Y326" s="36" t="s">
        <v>87</v>
      </c>
      <c r="Z326" s="208">
        <v>0.34299999999999997</v>
      </c>
      <c r="AA326" s="35">
        <v>15</v>
      </c>
      <c r="AB326" s="35">
        <v>15</v>
      </c>
      <c r="AC326" s="35">
        <v>0.3</v>
      </c>
      <c r="AD326" s="35">
        <v>0.7</v>
      </c>
      <c r="AE326" s="208">
        <v>80</v>
      </c>
      <c r="AF326" s="35">
        <f t="shared" si="296"/>
        <v>0</v>
      </c>
      <c r="AG326" s="35">
        <f t="shared" si="297"/>
        <v>0</v>
      </c>
      <c r="AH326" s="35">
        <f>($Q$11*((AF326+AG326))/100)</f>
        <v>0</v>
      </c>
      <c r="AI326" s="35">
        <f>Q326-AH326</f>
        <v>80</v>
      </c>
      <c r="AJ326" s="187" t="s">
        <v>80</v>
      </c>
      <c r="AK326" s="187" t="s">
        <v>102</v>
      </c>
      <c r="AL326" s="187" t="s">
        <v>813</v>
      </c>
      <c r="AM326" s="187" t="s">
        <v>814</v>
      </c>
      <c r="AN326" s="182">
        <v>44562</v>
      </c>
      <c r="AO326" s="182">
        <v>44926</v>
      </c>
      <c r="AP326" s="182">
        <v>44597</v>
      </c>
      <c r="AQ326" s="205" t="s">
        <v>823</v>
      </c>
    </row>
    <row r="327" spans="1:43" ht="261.75" customHeight="1" x14ac:dyDescent="0.35">
      <c r="A327" s="186"/>
      <c r="B327" s="188"/>
      <c r="C327" s="191"/>
      <c r="D327" s="194"/>
      <c r="E327" s="197"/>
      <c r="F327" s="274"/>
      <c r="G327" s="274"/>
      <c r="H327" s="200"/>
      <c r="I327" s="203"/>
      <c r="J327" s="203"/>
      <c r="K327" s="188"/>
      <c r="L327" s="188"/>
      <c r="M327" s="203"/>
      <c r="N327" s="188"/>
      <c r="O327" s="206"/>
      <c r="P327" s="188"/>
      <c r="Q327" s="206"/>
      <c r="R327" s="220"/>
      <c r="S327" s="74" t="s">
        <v>824</v>
      </c>
      <c r="T327" s="41" t="str">
        <f t="shared" si="295"/>
        <v>Probabilidad</v>
      </c>
      <c r="U327" s="36" t="s">
        <v>100</v>
      </c>
      <c r="V327" s="36" t="s">
        <v>84</v>
      </c>
      <c r="W327" s="36" t="s">
        <v>85</v>
      </c>
      <c r="X327" s="36" t="s">
        <v>86</v>
      </c>
      <c r="Y327" s="36" t="s">
        <v>87</v>
      </c>
      <c r="Z327" s="209"/>
      <c r="AA327" s="35">
        <v>15</v>
      </c>
      <c r="AB327" s="35">
        <v>15</v>
      </c>
      <c r="AC327" s="35">
        <v>0.21</v>
      </c>
      <c r="AD327" s="35">
        <v>0.49</v>
      </c>
      <c r="AE327" s="209"/>
      <c r="AF327" s="35">
        <f t="shared" si="296"/>
        <v>0</v>
      </c>
      <c r="AG327" s="35">
        <f t="shared" si="297"/>
        <v>0</v>
      </c>
      <c r="AH327" s="35">
        <f>($AI$11*((AF327+AG327))/100)</f>
        <v>0</v>
      </c>
      <c r="AI327" s="35">
        <f>AI326-AH327</f>
        <v>80</v>
      </c>
      <c r="AJ327" s="188"/>
      <c r="AK327" s="188"/>
      <c r="AL327" s="188"/>
      <c r="AM327" s="188"/>
      <c r="AN327" s="183"/>
      <c r="AO327" s="183"/>
      <c r="AP327" s="183"/>
      <c r="AQ327" s="206"/>
    </row>
    <row r="328" spans="1:43" ht="191.25" customHeight="1" x14ac:dyDescent="0.35">
      <c r="A328" s="186"/>
      <c r="B328" s="189"/>
      <c r="C328" s="192"/>
      <c r="D328" s="195"/>
      <c r="E328" s="198"/>
      <c r="F328" s="275"/>
      <c r="G328" s="275"/>
      <c r="H328" s="201"/>
      <c r="I328" s="204"/>
      <c r="J328" s="204"/>
      <c r="K328" s="189"/>
      <c r="L328" s="189"/>
      <c r="M328" s="204"/>
      <c r="N328" s="189"/>
      <c r="O328" s="207"/>
      <c r="P328" s="189"/>
      <c r="Q328" s="207"/>
      <c r="R328" s="221"/>
      <c r="S328" s="74" t="s">
        <v>825</v>
      </c>
      <c r="T328" s="41" t="str">
        <f t="shared" si="295"/>
        <v>Probabilidad</v>
      </c>
      <c r="U328" s="36" t="s">
        <v>100</v>
      </c>
      <c r="V328" s="36" t="s">
        <v>84</v>
      </c>
      <c r="W328" s="36" t="s">
        <v>85</v>
      </c>
      <c r="X328" s="36" t="s">
        <v>86</v>
      </c>
      <c r="Y328" s="36" t="s">
        <v>87</v>
      </c>
      <c r="Z328" s="210"/>
      <c r="AA328" s="35">
        <v>15</v>
      </c>
      <c r="AB328" s="35">
        <v>15</v>
      </c>
      <c r="AC328" s="35">
        <v>0.14699999999999999</v>
      </c>
      <c r="AD328" s="35">
        <v>0.34299999999999997</v>
      </c>
      <c r="AE328" s="210"/>
      <c r="AF328" s="35">
        <f t="shared" si="296"/>
        <v>0</v>
      </c>
      <c r="AG328" s="35">
        <f t="shared" si="297"/>
        <v>0</v>
      </c>
      <c r="AH328" s="35">
        <f>($AI$12*((AF328+AG328))/100)</f>
        <v>0</v>
      </c>
      <c r="AI328" s="35">
        <f>AI327-AH328</f>
        <v>80</v>
      </c>
      <c r="AJ328" s="189"/>
      <c r="AK328" s="189"/>
      <c r="AL328" s="189"/>
      <c r="AM328" s="189"/>
      <c r="AN328" s="184"/>
      <c r="AO328" s="184"/>
      <c r="AP328" s="184"/>
      <c r="AQ328" s="207"/>
    </row>
    <row r="329" spans="1:43" ht="192" customHeight="1" x14ac:dyDescent="0.35">
      <c r="A329" s="186">
        <v>92</v>
      </c>
      <c r="B329" s="187" t="s">
        <v>807</v>
      </c>
      <c r="C329" s="190" t="s">
        <v>808</v>
      </c>
      <c r="D329" s="193" t="s">
        <v>826</v>
      </c>
      <c r="E329" s="196" t="s">
        <v>70</v>
      </c>
      <c r="F329" s="228" t="s">
        <v>827</v>
      </c>
      <c r="G329" s="228" t="s">
        <v>828</v>
      </c>
      <c r="H329" s="199" t="str">
        <f t="shared" ref="H329" si="300">CONCATENATE(E329," ",F329," ",G329)</f>
        <v>Posibilidad de pérdida económica y reputacional por incumplimiento y omisión en los tramites pertinentes para la constitución del rezago presupuestal. debido a la falta de soportes (Contratos o modificaciones, resoluciones, legalizaciones de viáticos) para la constitución de la Reserva y radicación oportuna de las facturas.</v>
      </c>
      <c r="I329" s="202" t="s">
        <v>74</v>
      </c>
      <c r="J329" s="202" t="s">
        <v>75</v>
      </c>
      <c r="K329" s="187" t="s">
        <v>76</v>
      </c>
      <c r="L329" s="187" t="s">
        <v>77</v>
      </c>
      <c r="M329" s="202">
        <v>350</v>
      </c>
      <c r="N329" s="187" t="s">
        <v>124</v>
      </c>
      <c r="O329" s="205">
        <f t="shared" ref="O329" si="301">IF(N329="Muy alta",100,IF(N329="Alta",80,IF(N329="Media",60,IF(N329="Baja",40,IF(N329="Muy baja",20,0)))))</f>
        <v>40</v>
      </c>
      <c r="P329" s="187" t="s">
        <v>125</v>
      </c>
      <c r="Q329" s="205">
        <f t="shared" ref="Q329" si="302">IF(P329="Catastrófico",100,IF(P329="Mayor",80,IF(P329="Moderado",60,IF(P329="Menor",40,IF(P329="Leve",20,0)))))</f>
        <v>40</v>
      </c>
      <c r="R329" s="219" t="s">
        <v>88</v>
      </c>
      <c r="S329" s="74" t="s">
        <v>829</v>
      </c>
      <c r="T329" s="41" t="str">
        <f t="shared" si="295"/>
        <v>Probabilidad</v>
      </c>
      <c r="U329" s="36" t="s">
        <v>100</v>
      </c>
      <c r="V329" s="36" t="s">
        <v>84</v>
      </c>
      <c r="W329" s="36" t="s">
        <v>85</v>
      </c>
      <c r="X329" s="36" t="s">
        <v>86</v>
      </c>
      <c r="Y329" s="36" t="s">
        <v>87</v>
      </c>
      <c r="Z329" s="208">
        <v>13.720000000000002</v>
      </c>
      <c r="AA329" s="35">
        <v>15</v>
      </c>
      <c r="AB329" s="35">
        <v>15</v>
      </c>
      <c r="AC329" s="35">
        <v>12</v>
      </c>
      <c r="AD329" s="35">
        <v>28</v>
      </c>
      <c r="AE329" s="208">
        <v>40</v>
      </c>
      <c r="AF329" s="35">
        <f t="shared" si="296"/>
        <v>0</v>
      </c>
      <c r="AG329" s="35">
        <f t="shared" si="297"/>
        <v>0</v>
      </c>
      <c r="AH329" s="35">
        <f>($Q$14*((AF329+AG329))/100)</f>
        <v>0</v>
      </c>
      <c r="AI329" s="35">
        <f>Q329-AH329</f>
        <v>40</v>
      </c>
      <c r="AJ329" s="187" t="s">
        <v>269</v>
      </c>
      <c r="AK329" s="187" t="s">
        <v>102</v>
      </c>
      <c r="AL329" s="187" t="s">
        <v>830</v>
      </c>
      <c r="AM329" s="187" t="s">
        <v>814</v>
      </c>
      <c r="AN329" s="182">
        <v>44562</v>
      </c>
      <c r="AO329" s="182">
        <v>44926</v>
      </c>
      <c r="AP329" s="182">
        <v>44597</v>
      </c>
      <c r="AQ329" s="205" t="s">
        <v>823</v>
      </c>
    </row>
    <row r="330" spans="1:43" ht="142.5" customHeight="1" x14ac:dyDescent="0.35">
      <c r="A330" s="186"/>
      <c r="B330" s="188"/>
      <c r="C330" s="191"/>
      <c r="D330" s="194"/>
      <c r="E330" s="197"/>
      <c r="F330" s="229"/>
      <c r="G330" s="229"/>
      <c r="H330" s="200"/>
      <c r="I330" s="203"/>
      <c r="J330" s="203"/>
      <c r="K330" s="188"/>
      <c r="L330" s="188"/>
      <c r="M330" s="203"/>
      <c r="N330" s="188"/>
      <c r="O330" s="206"/>
      <c r="P330" s="188"/>
      <c r="Q330" s="206"/>
      <c r="R330" s="220"/>
      <c r="S330" s="74" t="s">
        <v>831</v>
      </c>
      <c r="T330" s="41" t="str">
        <f t="shared" si="295"/>
        <v>Probabilidad</v>
      </c>
      <c r="U330" s="36" t="s">
        <v>100</v>
      </c>
      <c r="V330" s="36" t="s">
        <v>84</v>
      </c>
      <c r="W330" s="36" t="s">
        <v>85</v>
      </c>
      <c r="X330" s="36" t="s">
        <v>86</v>
      </c>
      <c r="Y330" s="36" t="s">
        <v>87</v>
      </c>
      <c r="Z330" s="209"/>
      <c r="AA330" s="35">
        <v>15</v>
      </c>
      <c r="AB330" s="35">
        <v>15</v>
      </c>
      <c r="AC330" s="35">
        <v>8.4</v>
      </c>
      <c r="AD330" s="35">
        <v>19.600000000000001</v>
      </c>
      <c r="AE330" s="209"/>
      <c r="AF330" s="35">
        <f t="shared" si="296"/>
        <v>0</v>
      </c>
      <c r="AG330" s="35">
        <f t="shared" si="297"/>
        <v>0</v>
      </c>
      <c r="AH330" s="35">
        <f>($AI$14*((AF330+AG330))/100)</f>
        <v>0</v>
      </c>
      <c r="AI330" s="35">
        <f>AI329-AH330</f>
        <v>40</v>
      </c>
      <c r="AJ330" s="188"/>
      <c r="AK330" s="188"/>
      <c r="AL330" s="188"/>
      <c r="AM330" s="188"/>
      <c r="AN330" s="183"/>
      <c r="AO330" s="183"/>
      <c r="AP330" s="183"/>
      <c r="AQ330" s="206"/>
    </row>
    <row r="331" spans="1:43" ht="234" customHeight="1" x14ac:dyDescent="0.35">
      <c r="A331" s="186"/>
      <c r="B331" s="189"/>
      <c r="C331" s="192"/>
      <c r="D331" s="195"/>
      <c r="E331" s="198"/>
      <c r="F331" s="230"/>
      <c r="G331" s="230"/>
      <c r="H331" s="201"/>
      <c r="I331" s="204"/>
      <c r="J331" s="204"/>
      <c r="K331" s="189"/>
      <c r="L331" s="189"/>
      <c r="M331" s="204"/>
      <c r="N331" s="189"/>
      <c r="O331" s="207"/>
      <c r="P331" s="189"/>
      <c r="Q331" s="207"/>
      <c r="R331" s="221"/>
      <c r="S331" s="74" t="s">
        <v>832</v>
      </c>
      <c r="T331" s="41" t="str">
        <f t="shared" si="295"/>
        <v>Probabilidad</v>
      </c>
      <c r="U331" s="36" t="s">
        <v>100</v>
      </c>
      <c r="V331" s="36" t="s">
        <v>84</v>
      </c>
      <c r="W331" s="36" t="s">
        <v>85</v>
      </c>
      <c r="X331" s="36" t="s">
        <v>86</v>
      </c>
      <c r="Y331" s="36" t="s">
        <v>87</v>
      </c>
      <c r="Z331" s="210"/>
      <c r="AA331" s="35">
        <v>15</v>
      </c>
      <c r="AB331" s="35">
        <v>15</v>
      </c>
      <c r="AC331" s="35">
        <v>5.88</v>
      </c>
      <c r="AD331" s="35">
        <v>13.720000000000002</v>
      </c>
      <c r="AE331" s="210"/>
      <c r="AF331" s="35">
        <f t="shared" si="296"/>
        <v>0</v>
      </c>
      <c r="AG331" s="35">
        <f t="shared" si="297"/>
        <v>0</v>
      </c>
      <c r="AH331" s="35">
        <f>($AI$15*((AF331+AG331))/100)</f>
        <v>0</v>
      </c>
      <c r="AI331" s="35">
        <f>AI330-AH331</f>
        <v>40</v>
      </c>
      <c r="AJ331" s="189"/>
      <c r="AK331" s="189"/>
      <c r="AL331" s="189"/>
      <c r="AM331" s="189"/>
      <c r="AN331" s="184"/>
      <c r="AO331" s="184"/>
      <c r="AP331" s="184"/>
      <c r="AQ331" s="207"/>
    </row>
    <row r="332" spans="1:43" ht="203.25" customHeight="1" x14ac:dyDescent="0.35">
      <c r="A332" s="186">
        <v>93</v>
      </c>
      <c r="B332" s="187" t="s">
        <v>807</v>
      </c>
      <c r="C332" s="190" t="s">
        <v>808</v>
      </c>
      <c r="D332" s="193" t="s">
        <v>833</v>
      </c>
      <c r="E332" s="196" t="s">
        <v>70</v>
      </c>
      <c r="F332" s="193" t="s">
        <v>834</v>
      </c>
      <c r="G332" s="193" t="s">
        <v>835</v>
      </c>
      <c r="H332" s="199" t="str">
        <f t="shared" ref="H332" si="303">CONCATENATE(E332," ",F332," ",G332)</f>
        <v xml:space="preserve">Posibilidad de pérdida económica y reputacional por errores en la liquidación de los impuestos y deficiencia en la aplicación de las normas tributarias nacionales, departamentales y municipales vigentes.  Falta articulación con  la Oficina de Tecnologías de la Información, para definir herramientas que  liquiden los  impuestos y validen el plan de pago de los contratos suscritos por la UARIV </v>
      </c>
      <c r="I332" s="202" t="s">
        <v>74</v>
      </c>
      <c r="J332" s="202" t="s">
        <v>75</v>
      </c>
      <c r="K332" s="187" t="s">
        <v>76</v>
      </c>
      <c r="L332" s="187" t="s">
        <v>77</v>
      </c>
      <c r="M332" s="187">
        <f>37*12</f>
        <v>444</v>
      </c>
      <c r="N332" s="187" t="s">
        <v>78</v>
      </c>
      <c r="O332" s="205">
        <f t="shared" ref="O332" si="304">IF(N332="Muy alta",100,IF(N332="Alta",80,IF(N332="Media",60,IF(N332="Baja",40,IF(N332="Muy baja",20,0)))))</f>
        <v>60</v>
      </c>
      <c r="P332" s="187" t="s">
        <v>79</v>
      </c>
      <c r="Q332" s="205">
        <f t="shared" ref="Q332" si="305">IF(P332="Catastrófico",100,IF(P332="Mayor",80,IF(P332="Moderado",60,IF(P332="Menor",40,IF(P332="Leve",20,0)))))</f>
        <v>80</v>
      </c>
      <c r="R332" s="187" t="s">
        <v>80</v>
      </c>
      <c r="S332" s="75" t="s">
        <v>836</v>
      </c>
      <c r="T332" s="35" t="str">
        <f t="shared" si="295"/>
        <v>Probabilidad</v>
      </c>
      <c r="U332" s="36" t="s">
        <v>83</v>
      </c>
      <c r="V332" s="36" t="s">
        <v>84</v>
      </c>
      <c r="W332" s="36" t="s">
        <v>85</v>
      </c>
      <c r="X332" s="36" t="s">
        <v>86</v>
      </c>
      <c r="Y332" s="36" t="s">
        <v>87</v>
      </c>
      <c r="Z332" s="208">
        <v>25.2</v>
      </c>
      <c r="AA332" s="35">
        <v>25</v>
      </c>
      <c r="AB332" s="35">
        <v>15</v>
      </c>
      <c r="AC332" s="35">
        <v>24</v>
      </c>
      <c r="AD332" s="35">
        <v>36</v>
      </c>
      <c r="AE332" s="208">
        <v>80</v>
      </c>
      <c r="AF332" s="35">
        <f t="shared" si="296"/>
        <v>0</v>
      </c>
      <c r="AG332" s="35">
        <f t="shared" si="297"/>
        <v>0</v>
      </c>
      <c r="AH332" s="35">
        <f>($Q$17*((AF332+AG332))/100)</f>
        <v>0</v>
      </c>
      <c r="AI332" s="35">
        <f>Q332-AH332</f>
        <v>80</v>
      </c>
      <c r="AJ332" s="187" t="s">
        <v>80</v>
      </c>
      <c r="AK332" s="187" t="s">
        <v>102</v>
      </c>
      <c r="AL332" s="187" t="s">
        <v>813</v>
      </c>
      <c r="AM332" s="187" t="s">
        <v>837</v>
      </c>
      <c r="AN332" s="182">
        <v>44562</v>
      </c>
      <c r="AO332" s="182">
        <v>44926</v>
      </c>
      <c r="AP332" s="182">
        <v>44597</v>
      </c>
      <c r="AQ332" s="205" t="s">
        <v>838</v>
      </c>
    </row>
    <row r="333" spans="1:43" ht="188.25" customHeight="1" x14ac:dyDescent="0.35">
      <c r="A333" s="186"/>
      <c r="B333" s="188"/>
      <c r="C333" s="191"/>
      <c r="D333" s="194"/>
      <c r="E333" s="197"/>
      <c r="F333" s="194"/>
      <c r="G333" s="194"/>
      <c r="H333" s="200"/>
      <c r="I333" s="203"/>
      <c r="J333" s="203"/>
      <c r="K333" s="188"/>
      <c r="L333" s="188"/>
      <c r="M333" s="188"/>
      <c r="N333" s="188"/>
      <c r="O333" s="206"/>
      <c r="P333" s="188"/>
      <c r="Q333" s="206"/>
      <c r="R333" s="188"/>
      <c r="S333" s="72" t="s">
        <v>839</v>
      </c>
      <c r="T333" s="35" t="str">
        <f t="shared" si="295"/>
        <v>Probabilidad</v>
      </c>
      <c r="U333" s="36" t="s">
        <v>100</v>
      </c>
      <c r="V333" s="36" t="s">
        <v>84</v>
      </c>
      <c r="W333" s="36" t="s">
        <v>85</v>
      </c>
      <c r="X333" s="36" t="s">
        <v>86</v>
      </c>
      <c r="Y333" s="36" t="s">
        <v>87</v>
      </c>
      <c r="Z333" s="209"/>
      <c r="AA333" s="35">
        <v>15</v>
      </c>
      <c r="AB333" s="35">
        <v>15</v>
      </c>
      <c r="AC333" s="35">
        <v>10.8</v>
      </c>
      <c r="AD333" s="35">
        <v>25.2</v>
      </c>
      <c r="AE333" s="209"/>
      <c r="AF333" s="35">
        <f t="shared" si="296"/>
        <v>0</v>
      </c>
      <c r="AG333" s="35">
        <f t="shared" si="297"/>
        <v>0</v>
      </c>
      <c r="AH333" s="35">
        <f>($AI$17*((AF333+AG333))/100)</f>
        <v>0</v>
      </c>
      <c r="AI333" s="35">
        <f>AI332-AH333</f>
        <v>80</v>
      </c>
      <c r="AJ333" s="188"/>
      <c r="AK333" s="188"/>
      <c r="AL333" s="188"/>
      <c r="AM333" s="189"/>
      <c r="AN333" s="184"/>
      <c r="AO333" s="184"/>
      <c r="AP333" s="184"/>
      <c r="AQ333" s="207"/>
    </row>
    <row r="334" spans="1:43" ht="157.5" customHeight="1" x14ac:dyDescent="0.35">
      <c r="A334" s="186">
        <v>94</v>
      </c>
      <c r="B334" s="187" t="s">
        <v>807</v>
      </c>
      <c r="C334" s="190" t="s">
        <v>808</v>
      </c>
      <c r="D334" s="193" t="s">
        <v>840</v>
      </c>
      <c r="E334" s="196" t="s">
        <v>70</v>
      </c>
      <c r="F334" s="228" t="s">
        <v>841</v>
      </c>
      <c r="G334" s="202" t="s">
        <v>842</v>
      </c>
      <c r="H334" s="199" t="str">
        <f t="shared" ref="H334" si="306">CONCATENATE(E334," ",F334," ",G334)</f>
        <v xml:space="preserve">Posibilidad de pérdida económica y reputacional ante el Congreso de la Republica por el no  fenecimiento de la cuenta fiscal de la Entidad. debido a la falta de razonabilidad en los Estados Financieros o mala calificación en la implementación del control interno contable ,  incumplimiento en la ejecución presupuestal de la Entidad ó perdida de competencia en la liquidación de los contratos interadministrativos. </v>
      </c>
      <c r="I334" s="202" t="s">
        <v>74</v>
      </c>
      <c r="J334" s="202" t="s">
        <v>75</v>
      </c>
      <c r="K334" s="187" t="s">
        <v>76</v>
      </c>
      <c r="L334" s="187" t="s">
        <v>77</v>
      </c>
      <c r="M334" s="187">
        <v>50000</v>
      </c>
      <c r="N334" s="187" t="s">
        <v>214</v>
      </c>
      <c r="O334" s="205">
        <f t="shared" ref="O334" si="307">IF(N334="Muy alta",100,IF(N334="Alta",80,IF(N334="Media",60,IF(N334="Baja",40,IF(N334="Muy baja",20,0)))))</f>
        <v>100</v>
      </c>
      <c r="P334" s="187" t="s">
        <v>79</v>
      </c>
      <c r="Q334" s="205">
        <f t="shared" ref="Q334" si="308">IF(P334="Catastrófico",100,IF(P334="Mayor",80,IF(P334="Moderado",60,IF(P334="Menor",40,IF(P334="Leve",20,0)))))</f>
        <v>80</v>
      </c>
      <c r="R334" s="219" t="s">
        <v>80</v>
      </c>
      <c r="S334" s="74" t="s">
        <v>843</v>
      </c>
      <c r="T334" s="41" t="str">
        <f t="shared" si="295"/>
        <v>Probabilidad</v>
      </c>
      <c r="U334" s="36" t="s">
        <v>100</v>
      </c>
      <c r="V334" s="36" t="s">
        <v>84</v>
      </c>
      <c r="W334" s="36" t="s">
        <v>85</v>
      </c>
      <c r="X334" s="36" t="s">
        <v>86</v>
      </c>
      <c r="Y334" s="36" t="s">
        <v>87</v>
      </c>
      <c r="Z334" s="208">
        <v>11.760000000000002</v>
      </c>
      <c r="AA334" s="35">
        <v>15</v>
      </c>
      <c r="AB334" s="35">
        <v>15</v>
      </c>
      <c r="AC334" s="35">
        <v>30</v>
      </c>
      <c r="AD334" s="35">
        <v>70</v>
      </c>
      <c r="AE334" s="208">
        <v>80</v>
      </c>
      <c r="AF334" s="35">
        <f t="shared" si="296"/>
        <v>0</v>
      </c>
      <c r="AG334" s="35">
        <f t="shared" si="297"/>
        <v>0</v>
      </c>
      <c r="AH334" s="35">
        <f>($Q$19*((AF334+AG334))/100)</f>
        <v>0</v>
      </c>
      <c r="AI334" s="35">
        <f t="shared" ref="AI334" si="309">Q334-AH334</f>
        <v>80</v>
      </c>
      <c r="AJ334" s="187" t="s">
        <v>80</v>
      </c>
      <c r="AK334" s="187" t="s">
        <v>102</v>
      </c>
      <c r="AL334" s="187" t="s">
        <v>844</v>
      </c>
      <c r="AM334" s="187" t="s">
        <v>845</v>
      </c>
      <c r="AN334" s="179">
        <v>44562</v>
      </c>
      <c r="AO334" s="179">
        <v>44926</v>
      </c>
      <c r="AP334" s="179">
        <v>44650</v>
      </c>
      <c r="AQ334" s="205" t="s">
        <v>838</v>
      </c>
    </row>
    <row r="335" spans="1:43" ht="133.5" customHeight="1" x14ac:dyDescent="0.35">
      <c r="A335" s="186"/>
      <c r="B335" s="188"/>
      <c r="C335" s="191"/>
      <c r="D335" s="194"/>
      <c r="E335" s="197"/>
      <c r="F335" s="229"/>
      <c r="G335" s="203"/>
      <c r="H335" s="200"/>
      <c r="I335" s="203"/>
      <c r="J335" s="203"/>
      <c r="K335" s="188"/>
      <c r="L335" s="188"/>
      <c r="M335" s="188"/>
      <c r="N335" s="188"/>
      <c r="O335" s="206"/>
      <c r="P335" s="188"/>
      <c r="Q335" s="206"/>
      <c r="R335" s="220"/>
      <c r="S335" s="74" t="s">
        <v>846</v>
      </c>
      <c r="T335" s="41" t="str">
        <f t="shared" si="295"/>
        <v>Probabilidad</v>
      </c>
      <c r="U335" s="36" t="s">
        <v>100</v>
      </c>
      <c r="V335" s="36" t="s">
        <v>84</v>
      </c>
      <c r="W335" s="36" t="s">
        <v>85</v>
      </c>
      <c r="X335" s="36" t="s">
        <v>86</v>
      </c>
      <c r="Y335" s="36" t="s">
        <v>87</v>
      </c>
      <c r="Z335" s="209"/>
      <c r="AA335" s="35">
        <v>15</v>
      </c>
      <c r="AB335" s="35">
        <v>15</v>
      </c>
      <c r="AC335" s="35">
        <v>21</v>
      </c>
      <c r="AD335" s="35">
        <v>49</v>
      </c>
      <c r="AE335" s="209"/>
      <c r="AF335" s="35">
        <f t="shared" si="296"/>
        <v>0</v>
      </c>
      <c r="AG335" s="35">
        <f t="shared" si="297"/>
        <v>0</v>
      </c>
      <c r="AH335" s="35">
        <f>($AI$19*((AF335+AG335))/100)</f>
        <v>0</v>
      </c>
      <c r="AI335" s="35">
        <f t="shared" ref="AI335:AI336" si="310">AI334-AH335</f>
        <v>80</v>
      </c>
      <c r="AJ335" s="188"/>
      <c r="AK335" s="188"/>
      <c r="AL335" s="188"/>
      <c r="AM335" s="188"/>
      <c r="AN335" s="268"/>
      <c r="AO335" s="268"/>
      <c r="AP335" s="268"/>
      <c r="AQ335" s="206"/>
    </row>
    <row r="336" spans="1:43" ht="248.25" customHeight="1" x14ac:dyDescent="0.35">
      <c r="A336" s="186"/>
      <c r="B336" s="189"/>
      <c r="C336" s="192"/>
      <c r="D336" s="195"/>
      <c r="E336" s="198"/>
      <c r="F336" s="230"/>
      <c r="G336" s="204"/>
      <c r="H336" s="201"/>
      <c r="I336" s="204"/>
      <c r="J336" s="204"/>
      <c r="K336" s="189"/>
      <c r="L336" s="189"/>
      <c r="M336" s="189"/>
      <c r="N336" s="189"/>
      <c r="O336" s="207"/>
      <c r="P336" s="189"/>
      <c r="Q336" s="207"/>
      <c r="R336" s="221"/>
      <c r="S336" s="74" t="s">
        <v>847</v>
      </c>
      <c r="T336" s="41" t="str">
        <f t="shared" si="295"/>
        <v>Probabilidad</v>
      </c>
      <c r="U336" s="36" t="s">
        <v>100</v>
      </c>
      <c r="V336" s="36" t="s">
        <v>84</v>
      </c>
      <c r="W336" s="36" t="s">
        <v>85</v>
      </c>
      <c r="X336" s="36" t="s">
        <v>86</v>
      </c>
      <c r="Y336" s="36" t="s">
        <v>87</v>
      </c>
      <c r="Z336" s="210"/>
      <c r="AA336" s="35">
        <v>15</v>
      </c>
      <c r="AB336" s="35">
        <v>15</v>
      </c>
      <c r="AC336" s="35">
        <v>14.7</v>
      </c>
      <c r="AD336" s="35">
        <v>34.299999999999997</v>
      </c>
      <c r="AE336" s="210"/>
      <c r="AF336" s="35">
        <f t="shared" si="296"/>
        <v>0</v>
      </c>
      <c r="AG336" s="35">
        <f t="shared" si="297"/>
        <v>0</v>
      </c>
      <c r="AH336" s="35">
        <f>($AI$20*((AF336+AG336))/100)</f>
        <v>0</v>
      </c>
      <c r="AI336" s="35">
        <f t="shared" si="310"/>
        <v>80</v>
      </c>
      <c r="AJ336" s="189"/>
      <c r="AK336" s="189"/>
      <c r="AL336" s="189"/>
      <c r="AM336" s="189"/>
      <c r="AN336" s="269"/>
      <c r="AO336" s="269"/>
      <c r="AP336" s="269"/>
      <c r="AQ336" s="207"/>
    </row>
    <row r="337" spans="1:43" ht="211.5" customHeight="1" x14ac:dyDescent="0.35">
      <c r="A337" s="186">
        <v>95</v>
      </c>
      <c r="B337" s="187" t="s">
        <v>807</v>
      </c>
      <c r="C337" s="190" t="s">
        <v>808</v>
      </c>
      <c r="D337" s="193" t="s">
        <v>848</v>
      </c>
      <c r="E337" s="196" t="s">
        <v>70</v>
      </c>
      <c r="F337" s="193" t="s">
        <v>849</v>
      </c>
      <c r="G337" s="193" t="s">
        <v>850</v>
      </c>
      <c r="H337" s="190" t="str">
        <f t="shared" ref="H337" si="311">CONCATENATE(E337," ",F337," ",G337)</f>
        <v>Posibilidad de pérdida económica y reputacional por divulgación y alteración no autorizada e  indisponibilidad del aplicativo SIIF Nación,  debido a acceso no permitido, falla, daño o degradación de equipos de computo.</v>
      </c>
      <c r="I337" s="187" t="s">
        <v>133</v>
      </c>
      <c r="J337" s="187" t="s">
        <v>851</v>
      </c>
      <c r="K337" s="187" t="s">
        <v>76</v>
      </c>
      <c r="L337" s="187" t="s">
        <v>77</v>
      </c>
      <c r="M337" s="187">
        <f>52*365</f>
        <v>18980</v>
      </c>
      <c r="N337" s="187" t="s">
        <v>214</v>
      </c>
      <c r="O337" s="205">
        <f t="shared" ref="O337" si="312">IF(N337="Muy alta",100,IF(N337="Alta",80,IF(N337="Media",60,IF(N337="Baja",40,IF(N337="Muy baja",20,0)))))</f>
        <v>100</v>
      </c>
      <c r="P337" s="187" t="s">
        <v>88</v>
      </c>
      <c r="Q337" s="205">
        <f t="shared" ref="Q337" si="313">IF(P337="Catastrófico",100,IF(P337="Mayor",80,IF(P337="Moderado",60,IF(P337="Menor",40,IF(P337="Leve",20,0)))))</f>
        <v>60</v>
      </c>
      <c r="R337" s="219" t="s">
        <v>80</v>
      </c>
      <c r="S337" s="74" t="s">
        <v>852</v>
      </c>
      <c r="T337" s="41" t="str">
        <f t="shared" si="295"/>
        <v>Probabilidad</v>
      </c>
      <c r="U337" s="36" t="s">
        <v>100</v>
      </c>
      <c r="V337" s="36" t="s">
        <v>84</v>
      </c>
      <c r="W337" s="36" t="s">
        <v>85</v>
      </c>
      <c r="X337" s="36" t="s">
        <v>86</v>
      </c>
      <c r="Y337" s="36" t="s">
        <v>87</v>
      </c>
      <c r="Z337" s="208">
        <v>49</v>
      </c>
      <c r="AA337" s="35">
        <v>15</v>
      </c>
      <c r="AB337" s="35">
        <v>15</v>
      </c>
      <c r="AC337" s="35">
        <v>30</v>
      </c>
      <c r="AD337" s="35">
        <v>70</v>
      </c>
      <c r="AE337" s="208">
        <v>60</v>
      </c>
      <c r="AF337" s="35">
        <f t="shared" si="296"/>
        <v>0</v>
      </c>
      <c r="AG337" s="35">
        <f t="shared" si="297"/>
        <v>0</v>
      </c>
      <c r="AH337" s="35">
        <f>($Q$22*((AF337+AG337))/100)</f>
        <v>0</v>
      </c>
      <c r="AI337" s="35">
        <f t="shared" ref="AI337" si="314">Q337-AH337</f>
        <v>60</v>
      </c>
      <c r="AJ337" s="187" t="s">
        <v>88</v>
      </c>
      <c r="AK337" s="187" t="s">
        <v>102</v>
      </c>
      <c r="AL337" s="187" t="s">
        <v>853</v>
      </c>
      <c r="AM337" s="187" t="s">
        <v>854</v>
      </c>
      <c r="AN337" s="179">
        <v>44562</v>
      </c>
      <c r="AO337" s="179">
        <v>44926</v>
      </c>
      <c r="AP337" s="179">
        <v>44650</v>
      </c>
      <c r="AQ337" s="205" t="s">
        <v>855</v>
      </c>
    </row>
    <row r="338" spans="1:43" ht="211.5" customHeight="1" x14ac:dyDescent="0.35">
      <c r="A338" s="186"/>
      <c r="B338" s="188"/>
      <c r="C338" s="191"/>
      <c r="D338" s="194"/>
      <c r="E338" s="197"/>
      <c r="F338" s="194"/>
      <c r="G338" s="194"/>
      <c r="H338" s="191"/>
      <c r="I338" s="188"/>
      <c r="J338" s="188"/>
      <c r="K338" s="188"/>
      <c r="L338" s="188"/>
      <c r="M338" s="188"/>
      <c r="N338" s="188"/>
      <c r="O338" s="206"/>
      <c r="P338" s="188"/>
      <c r="Q338" s="206"/>
      <c r="R338" s="220"/>
      <c r="S338" s="74" t="s">
        <v>856</v>
      </c>
      <c r="T338" s="41" t="str">
        <f t="shared" si="295"/>
        <v>Probabilidad</v>
      </c>
      <c r="U338" s="36" t="s">
        <v>100</v>
      </c>
      <c r="V338" s="36" t="s">
        <v>84</v>
      </c>
      <c r="W338" s="36" t="s">
        <v>85</v>
      </c>
      <c r="X338" s="36" t="s">
        <v>86</v>
      </c>
      <c r="Y338" s="36" t="s">
        <v>87</v>
      </c>
      <c r="Z338" s="209"/>
      <c r="AA338" s="35">
        <v>15</v>
      </c>
      <c r="AB338" s="35">
        <v>15</v>
      </c>
      <c r="AC338" s="35">
        <v>21</v>
      </c>
      <c r="AD338" s="35">
        <v>49</v>
      </c>
      <c r="AE338" s="209"/>
      <c r="AF338" s="35">
        <f t="shared" si="296"/>
        <v>0</v>
      </c>
      <c r="AG338" s="35">
        <f t="shared" si="297"/>
        <v>0</v>
      </c>
      <c r="AH338" s="35">
        <f>($AI$22*((AF338+AG338))/100)</f>
        <v>0</v>
      </c>
      <c r="AI338" s="35">
        <f t="shared" ref="AI338" si="315">AI337-AH338</f>
        <v>60</v>
      </c>
      <c r="AJ338" s="188"/>
      <c r="AK338" s="188"/>
      <c r="AL338" s="188"/>
      <c r="AM338" s="189"/>
      <c r="AN338" s="269"/>
      <c r="AO338" s="269"/>
      <c r="AP338" s="269"/>
      <c r="AQ338" s="206"/>
    </row>
    <row r="339" spans="1:43" ht="172.5" customHeight="1" x14ac:dyDescent="0.35">
      <c r="A339" s="186">
        <v>96</v>
      </c>
      <c r="B339" s="187" t="s">
        <v>807</v>
      </c>
      <c r="C339" s="190" t="s">
        <v>808</v>
      </c>
      <c r="D339" s="193" t="s">
        <v>857</v>
      </c>
      <c r="E339" s="196" t="s">
        <v>70</v>
      </c>
      <c r="F339" s="196" t="s">
        <v>858</v>
      </c>
      <c r="G339" s="193" t="s">
        <v>859</v>
      </c>
      <c r="H339" s="190" t="str">
        <f t="shared" ref="H339" si="316">CONCATENATE(E339," ",F339," ",G339)</f>
        <v xml:space="preserve">Posibilidad de pérdida económica y reputacional por acceso no autorizado, como consecuencia de captura de credenciales transferidas durante el ingreso vía web,  debido a acceso no permitido, espionaje o ingeniería social, o suplantación de usuarios, robo de token o dispositivos autorizados. </v>
      </c>
      <c r="I339" s="187" t="s">
        <v>133</v>
      </c>
      <c r="J339" s="187" t="s">
        <v>860</v>
      </c>
      <c r="K339" s="187" t="s">
        <v>76</v>
      </c>
      <c r="L339" s="187" t="s">
        <v>77</v>
      </c>
      <c r="M339" s="187">
        <f>52*12</f>
        <v>624</v>
      </c>
      <c r="N339" s="187" t="s">
        <v>78</v>
      </c>
      <c r="O339" s="205">
        <f t="shared" ref="O339" si="317">IF(N339="Muy alta",100,IF(N339="Alta",80,IF(N339="Media",60,IF(N339="Baja",40,IF(N339="Muy baja",20,0)))))</f>
        <v>60</v>
      </c>
      <c r="P339" s="187" t="s">
        <v>88</v>
      </c>
      <c r="Q339" s="205">
        <f t="shared" ref="Q339" si="318">IF(P339="Catastrófico",100,IF(P339="Mayor",80,IF(P339="Moderado",60,IF(P339="Menor",40,IF(P339="Leve",20,0)))))</f>
        <v>60</v>
      </c>
      <c r="R339" s="219" t="s">
        <v>88</v>
      </c>
      <c r="S339" s="74" t="s">
        <v>861</v>
      </c>
      <c r="T339" s="41" t="str">
        <f t="shared" si="295"/>
        <v>Probabilidad</v>
      </c>
      <c r="U339" s="36" t="s">
        <v>100</v>
      </c>
      <c r="V339" s="36" t="s">
        <v>84</v>
      </c>
      <c r="W339" s="36" t="s">
        <v>85</v>
      </c>
      <c r="X339" s="36" t="s">
        <v>86</v>
      </c>
      <c r="Y339" s="36" t="s">
        <v>87</v>
      </c>
      <c r="Z339" s="208">
        <v>29.4</v>
      </c>
      <c r="AA339" s="35">
        <v>15</v>
      </c>
      <c r="AB339" s="35">
        <v>15</v>
      </c>
      <c r="AC339" s="35">
        <v>18</v>
      </c>
      <c r="AD339" s="35">
        <v>42</v>
      </c>
      <c r="AE339" s="208">
        <v>60</v>
      </c>
      <c r="AF339" s="35">
        <f t="shared" si="296"/>
        <v>0</v>
      </c>
      <c r="AG339" s="35">
        <f t="shared" si="297"/>
        <v>0</v>
      </c>
      <c r="AH339" s="35">
        <f>($Q$24*((AF339+AG339))/100)</f>
        <v>0</v>
      </c>
      <c r="AI339" s="35">
        <f t="shared" ref="AI339" si="319">Q339-AH339</f>
        <v>60</v>
      </c>
      <c r="AJ339" s="187" t="s">
        <v>88</v>
      </c>
      <c r="AK339" s="187" t="s">
        <v>102</v>
      </c>
      <c r="AL339" s="187" t="s">
        <v>830</v>
      </c>
      <c r="AM339" s="187" t="s">
        <v>862</v>
      </c>
      <c r="AN339" s="179">
        <v>44562</v>
      </c>
      <c r="AO339" s="179">
        <v>44926</v>
      </c>
      <c r="AP339" s="179">
        <v>44650</v>
      </c>
      <c r="AQ339" s="205" t="s">
        <v>863</v>
      </c>
    </row>
    <row r="340" spans="1:43" ht="174" customHeight="1" x14ac:dyDescent="0.35">
      <c r="A340" s="186"/>
      <c r="B340" s="188"/>
      <c r="C340" s="191"/>
      <c r="D340" s="194"/>
      <c r="E340" s="197"/>
      <c r="F340" s="197"/>
      <c r="G340" s="194"/>
      <c r="H340" s="191"/>
      <c r="I340" s="188"/>
      <c r="J340" s="188"/>
      <c r="K340" s="188"/>
      <c r="L340" s="188"/>
      <c r="M340" s="188"/>
      <c r="N340" s="188"/>
      <c r="O340" s="206"/>
      <c r="P340" s="188"/>
      <c r="Q340" s="206"/>
      <c r="R340" s="220"/>
      <c r="S340" s="74" t="s">
        <v>864</v>
      </c>
      <c r="T340" s="41" t="str">
        <f t="shared" si="295"/>
        <v>Probabilidad</v>
      </c>
      <c r="U340" s="36" t="s">
        <v>100</v>
      </c>
      <c r="V340" s="36" t="s">
        <v>84</v>
      </c>
      <c r="W340" s="36" t="s">
        <v>85</v>
      </c>
      <c r="X340" s="36" t="s">
        <v>86</v>
      </c>
      <c r="Y340" s="36" t="s">
        <v>87</v>
      </c>
      <c r="Z340" s="209"/>
      <c r="AA340" s="35">
        <v>15</v>
      </c>
      <c r="AB340" s="35">
        <v>15</v>
      </c>
      <c r="AC340" s="35">
        <v>12.6</v>
      </c>
      <c r="AD340" s="35">
        <v>29.4</v>
      </c>
      <c r="AE340" s="209"/>
      <c r="AF340" s="35">
        <f t="shared" si="296"/>
        <v>0</v>
      </c>
      <c r="AG340" s="35">
        <f t="shared" si="297"/>
        <v>0</v>
      </c>
      <c r="AH340" s="35">
        <f>($AI$24*((AF340+AG340))/100)</f>
        <v>0</v>
      </c>
      <c r="AI340" s="35">
        <f t="shared" ref="AI340" si="320">AI339-AH340</f>
        <v>60</v>
      </c>
      <c r="AJ340" s="188"/>
      <c r="AK340" s="188"/>
      <c r="AL340" s="188"/>
      <c r="AM340" s="189"/>
      <c r="AN340" s="269"/>
      <c r="AO340" s="269"/>
      <c r="AP340" s="269"/>
      <c r="AQ340" s="206"/>
    </row>
    <row r="341" spans="1:43" ht="217.5" customHeight="1" x14ac:dyDescent="0.35">
      <c r="A341" s="186">
        <v>97</v>
      </c>
      <c r="B341" s="187" t="s">
        <v>807</v>
      </c>
      <c r="C341" s="190" t="s">
        <v>808</v>
      </c>
      <c r="D341" s="193" t="s">
        <v>865</v>
      </c>
      <c r="E341" s="196"/>
      <c r="F341" s="228"/>
      <c r="G341" s="228"/>
      <c r="H341" s="199" t="s">
        <v>866</v>
      </c>
      <c r="I341" s="202" t="s">
        <v>96</v>
      </c>
      <c r="J341" s="202" t="s">
        <v>75</v>
      </c>
      <c r="K341" s="187" t="s">
        <v>97</v>
      </c>
      <c r="L341" s="187" t="s">
        <v>98</v>
      </c>
      <c r="M341" s="187">
        <v>21900</v>
      </c>
      <c r="N341" s="187" t="s">
        <v>214</v>
      </c>
      <c r="O341" s="205">
        <f t="shared" ref="O341" si="321">IF(N341="Muy alta",100,IF(N341="Alta",80,IF(N341="Media",60,IF(N341="Baja",40,IF(N341="Muy baja",20,0)))))</f>
        <v>100</v>
      </c>
      <c r="P341" s="187" t="s">
        <v>79</v>
      </c>
      <c r="Q341" s="205">
        <f t="shared" ref="Q341" si="322">IF(P341="Catastrófico",100,IF(P341="Mayor",80,IF(P341="Moderado",60,IF(P341="Menor",40,IF(P341="Leve",20,0)))))</f>
        <v>80</v>
      </c>
      <c r="R341" s="187" t="s">
        <v>80</v>
      </c>
      <c r="S341" s="75" t="s">
        <v>867</v>
      </c>
      <c r="T341" s="35" t="str">
        <f t="shared" si="295"/>
        <v>Probabilidad</v>
      </c>
      <c r="U341" s="36" t="s">
        <v>100</v>
      </c>
      <c r="V341" s="36" t="s">
        <v>84</v>
      </c>
      <c r="W341" s="36" t="s">
        <v>85</v>
      </c>
      <c r="X341" s="36" t="s">
        <v>86</v>
      </c>
      <c r="Y341" s="36" t="s">
        <v>87</v>
      </c>
      <c r="Z341" s="208">
        <v>34.299999999999997</v>
      </c>
      <c r="AA341" s="35">
        <v>15</v>
      </c>
      <c r="AB341" s="35">
        <v>15</v>
      </c>
      <c r="AC341" s="35">
        <v>30</v>
      </c>
      <c r="AD341" s="35">
        <v>70</v>
      </c>
      <c r="AE341" s="208">
        <v>80</v>
      </c>
      <c r="AF341" s="35">
        <f t="shared" si="296"/>
        <v>0</v>
      </c>
      <c r="AG341" s="35">
        <f t="shared" si="297"/>
        <v>0</v>
      </c>
      <c r="AH341" s="35">
        <f>($Q$26*((AF341+AG341))/100)</f>
        <v>0</v>
      </c>
      <c r="AI341" s="35">
        <f t="shared" ref="AI341" si="323">Q341-AH341</f>
        <v>80</v>
      </c>
      <c r="AJ341" s="187" t="s">
        <v>80</v>
      </c>
      <c r="AK341" s="187" t="s">
        <v>102</v>
      </c>
      <c r="AL341" s="187" t="s">
        <v>778</v>
      </c>
      <c r="AM341" s="187" t="s">
        <v>868</v>
      </c>
      <c r="AN341" s="179">
        <v>44562</v>
      </c>
      <c r="AO341" s="179">
        <v>44926</v>
      </c>
      <c r="AP341" s="179">
        <v>44650</v>
      </c>
      <c r="AQ341" s="205" t="s">
        <v>869</v>
      </c>
    </row>
    <row r="342" spans="1:43" ht="105" customHeight="1" x14ac:dyDescent="0.35">
      <c r="A342" s="186"/>
      <c r="B342" s="188"/>
      <c r="C342" s="191"/>
      <c r="D342" s="194"/>
      <c r="E342" s="197"/>
      <c r="F342" s="229"/>
      <c r="G342" s="229"/>
      <c r="H342" s="200"/>
      <c r="I342" s="203"/>
      <c r="J342" s="203"/>
      <c r="K342" s="188"/>
      <c r="L342" s="188"/>
      <c r="M342" s="188"/>
      <c r="N342" s="188"/>
      <c r="O342" s="206"/>
      <c r="P342" s="188"/>
      <c r="Q342" s="206"/>
      <c r="R342" s="188"/>
      <c r="S342" s="74" t="s">
        <v>870</v>
      </c>
      <c r="T342" s="35" t="str">
        <f t="shared" si="295"/>
        <v>Probabilidad</v>
      </c>
      <c r="U342" s="36" t="s">
        <v>100</v>
      </c>
      <c r="V342" s="36" t="s">
        <v>84</v>
      </c>
      <c r="W342" s="36" t="s">
        <v>85</v>
      </c>
      <c r="X342" s="36" t="s">
        <v>86</v>
      </c>
      <c r="Y342" s="36" t="s">
        <v>87</v>
      </c>
      <c r="Z342" s="209"/>
      <c r="AA342" s="35">
        <v>15</v>
      </c>
      <c r="AB342" s="35">
        <v>15</v>
      </c>
      <c r="AC342" s="35">
        <v>21</v>
      </c>
      <c r="AD342" s="35">
        <v>49</v>
      </c>
      <c r="AE342" s="209"/>
      <c r="AF342" s="35">
        <f t="shared" si="296"/>
        <v>0</v>
      </c>
      <c r="AG342" s="35">
        <f t="shared" si="297"/>
        <v>0</v>
      </c>
      <c r="AH342" s="35">
        <f>($AI$26*((AF342+AG342))/100)</f>
        <v>0</v>
      </c>
      <c r="AI342" s="35">
        <f t="shared" ref="AI342:AI343" si="324">AI341-AH342</f>
        <v>80</v>
      </c>
      <c r="AJ342" s="188"/>
      <c r="AK342" s="188"/>
      <c r="AL342" s="188"/>
      <c r="AM342" s="188"/>
      <c r="AN342" s="180"/>
      <c r="AO342" s="180"/>
      <c r="AP342" s="180"/>
      <c r="AQ342" s="206"/>
    </row>
    <row r="343" spans="1:43" ht="117.75" customHeight="1" x14ac:dyDescent="0.35">
      <c r="A343" s="186"/>
      <c r="B343" s="189"/>
      <c r="C343" s="192"/>
      <c r="D343" s="195"/>
      <c r="E343" s="198"/>
      <c r="F343" s="230"/>
      <c r="G343" s="230"/>
      <c r="H343" s="201"/>
      <c r="I343" s="204"/>
      <c r="J343" s="204"/>
      <c r="K343" s="189"/>
      <c r="L343" s="189"/>
      <c r="M343" s="189"/>
      <c r="N343" s="189"/>
      <c r="O343" s="207"/>
      <c r="P343" s="189"/>
      <c r="Q343" s="207"/>
      <c r="R343" s="189"/>
      <c r="S343" s="75" t="s">
        <v>871</v>
      </c>
      <c r="T343" s="35" t="str">
        <f t="shared" si="295"/>
        <v>Probabilidad</v>
      </c>
      <c r="U343" s="36" t="s">
        <v>100</v>
      </c>
      <c r="V343" s="36" t="s">
        <v>84</v>
      </c>
      <c r="W343" s="36" t="s">
        <v>85</v>
      </c>
      <c r="X343" s="36" t="s">
        <v>86</v>
      </c>
      <c r="Y343" s="36" t="s">
        <v>87</v>
      </c>
      <c r="Z343" s="210"/>
      <c r="AA343" s="35">
        <v>15</v>
      </c>
      <c r="AB343" s="35">
        <v>15</v>
      </c>
      <c r="AC343" s="35">
        <v>14.7</v>
      </c>
      <c r="AD343" s="35">
        <v>34.299999999999997</v>
      </c>
      <c r="AE343" s="210"/>
      <c r="AF343" s="35">
        <f t="shared" si="296"/>
        <v>0</v>
      </c>
      <c r="AG343" s="35">
        <f t="shared" si="297"/>
        <v>0</v>
      </c>
      <c r="AH343" s="35">
        <f>($AI$27*((AF343+AG343))/100)</f>
        <v>0</v>
      </c>
      <c r="AI343" s="35">
        <f t="shared" si="324"/>
        <v>80</v>
      </c>
      <c r="AJ343" s="189"/>
      <c r="AK343" s="189"/>
      <c r="AL343" s="189"/>
      <c r="AM343" s="189"/>
      <c r="AN343" s="181"/>
      <c r="AO343" s="181"/>
      <c r="AP343" s="181"/>
      <c r="AQ343" s="207"/>
    </row>
    <row r="344" spans="1:43" ht="75.75" customHeight="1" x14ac:dyDescent="0.35">
      <c r="A344" s="186">
        <v>98</v>
      </c>
      <c r="B344" s="307" t="s">
        <v>872</v>
      </c>
      <c r="C344" s="403" t="s">
        <v>873</v>
      </c>
      <c r="D344" s="297" t="s">
        <v>874</v>
      </c>
      <c r="E344" s="415" t="s">
        <v>129</v>
      </c>
      <c r="F344" s="270" t="s">
        <v>875</v>
      </c>
      <c r="G344" s="270" t="s">
        <v>876</v>
      </c>
      <c r="H344" s="409" t="str">
        <f>CONCATENATE(E344," ",F344," ",G344)</f>
        <v>Posibilidad de pérdida reputacional ante los grupos de valor por la inoportunidad y desactualización de lineamientos y metodologías para la  coordinación y articulación con las entidades que conforman el Sistema Nacional de Atención y Reparación Integral a las Víctimas  debido a la carencia de personal y ausencia de canales de comunicación entre los profesionales</v>
      </c>
      <c r="I344" s="406" t="s">
        <v>74</v>
      </c>
      <c r="J344" s="406" t="s">
        <v>75</v>
      </c>
      <c r="K344" s="307" t="s">
        <v>76</v>
      </c>
      <c r="L344" s="307" t="s">
        <v>77</v>
      </c>
      <c r="M344" s="202">
        <v>10</v>
      </c>
      <c r="N344" s="307" t="s">
        <v>146</v>
      </c>
      <c r="O344" s="304">
        <f>IF(N344="Muy alta",100,IF(N344="Alta",80,IF(N344="Media",60,IF(N344="Baja",40,IF(N344="Muy baja",20,0)))))</f>
        <v>20</v>
      </c>
      <c r="P344" s="307" t="s">
        <v>79</v>
      </c>
      <c r="Q344" s="304">
        <f>IF(P344="Catastrófico",100,IF(P344="Mayor",80,IF(P344="Moderado",60,IF(P344="Menor",40,IF(P344="Leve",20,0)))))</f>
        <v>80</v>
      </c>
      <c r="R344" s="307" t="s">
        <v>80</v>
      </c>
      <c r="S344" s="297" t="s">
        <v>877</v>
      </c>
      <c r="T344" s="304" t="str">
        <f>IF(OR(U344="Preventivo",U344="Detectivo"),"Probabilidad",IF(U344="Correctivo","Impacto"," "))</f>
        <v>Probabilidad</v>
      </c>
      <c r="U344" s="307" t="s">
        <v>83</v>
      </c>
      <c r="V344" s="307" t="s">
        <v>84</v>
      </c>
      <c r="W344" s="307" t="s">
        <v>338</v>
      </c>
      <c r="X344" s="307" t="s">
        <v>86</v>
      </c>
      <c r="Y344" s="307" t="s">
        <v>87</v>
      </c>
      <c r="Z344" s="397">
        <v>12</v>
      </c>
      <c r="AA344" s="85">
        <v>25</v>
      </c>
      <c r="AB344" s="85">
        <v>15</v>
      </c>
      <c r="AC344" s="85">
        <v>8</v>
      </c>
      <c r="AD344" s="85">
        <v>12</v>
      </c>
      <c r="AE344" s="397">
        <v>80</v>
      </c>
      <c r="AF344" s="85">
        <f>IF(U344="Correctivo",10,0)</f>
        <v>0</v>
      </c>
      <c r="AG344" s="85">
        <f>IF(T344="Probabilidad",0,IF(V344="Automatizado",25,IF(V344="Manual",15,0)))</f>
        <v>0</v>
      </c>
      <c r="AH344" s="85" t="e">
        <f>($Q$7*((AF344+AG344))/100)</f>
        <v>#VALUE!</v>
      </c>
      <c r="AI344" s="85" t="e">
        <f>Q344-AH344</f>
        <v>#VALUE!</v>
      </c>
      <c r="AJ344" s="307" t="s">
        <v>80</v>
      </c>
      <c r="AK344" s="307" t="s">
        <v>102</v>
      </c>
      <c r="AL344" s="307" t="s">
        <v>878</v>
      </c>
      <c r="AM344" s="406" t="s">
        <v>879</v>
      </c>
      <c r="AN344" s="412" t="s">
        <v>880</v>
      </c>
      <c r="AO344" s="418" t="s">
        <v>881</v>
      </c>
      <c r="AP344" s="304" t="s">
        <v>882</v>
      </c>
      <c r="AQ344" s="304" t="s">
        <v>883</v>
      </c>
    </row>
    <row r="345" spans="1:43" ht="75.75" customHeight="1" x14ac:dyDescent="0.35">
      <c r="A345" s="186"/>
      <c r="B345" s="308"/>
      <c r="C345" s="404"/>
      <c r="D345" s="298"/>
      <c r="E345" s="416"/>
      <c r="F345" s="271"/>
      <c r="G345" s="271"/>
      <c r="H345" s="410"/>
      <c r="I345" s="407"/>
      <c r="J345" s="407"/>
      <c r="K345" s="308"/>
      <c r="L345" s="308"/>
      <c r="M345" s="203"/>
      <c r="N345" s="308"/>
      <c r="O345" s="305"/>
      <c r="P345" s="308"/>
      <c r="Q345" s="305"/>
      <c r="R345" s="308"/>
      <c r="S345" s="298"/>
      <c r="T345" s="305"/>
      <c r="U345" s="308"/>
      <c r="V345" s="308"/>
      <c r="W345" s="308"/>
      <c r="X345" s="308"/>
      <c r="Y345" s="308"/>
      <c r="Z345" s="398"/>
      <c r="AA345" s="85">
        <v>0</v>
      </c>
      <c r="AB345" s="85">
        <v>0</v>
      </c>
      <c r="AC345" s="85">
        <v>0</v>
      </c>
      <c r="AD345" s="85">
        <v>12</v>
      </c>
      <c r="AE345" s="398"/>
      <c r="AF345" s="85">
        <f t="shared" ref="AF345:AF364" si="325">IF(U345="Correctivo",10,0)</f>
        <v>0</v>
      </c>
      <c r="AG345" s="85">
        <f t="shared" ref="AG345:AG364" si="326">IF(T345="Probabilidad",0,IF(V345="Automatizado",25,IF(V345="Manual",15,0)))</f>
        <v>0</v>
      </c>
      <c r="AH345" s="85" t="e">
        <f>($AI$7*((AF345+AG345))/100)</f>
        <v>#VALUE!</v>
      </c>
      <c r="AI345" s="85" t="e">
        <f>AI344-AH345</f>
        <v>#VALUE!</v>
      </c>
      <c r="AJ345" s="308"/>
      <c r="AK345" s="308"/>
      <c r="AL345" s="308"/>
      <c r="AM345" s="407"/>
      <c r="AN345" s="413"/>
      <c r="AO345" s="419"/>
      <c r="AP345" s="305"/>
      <c r="AQ345" s="305"/>
    </row>
    <row r="346" spans="1:43" ht="75.75" customHeight="1" x14ac:dyDescent="0.35">
      <c r="A346" s="186"/>
      <c r="B346" s="309"/>
      <c r="C346" s="405"/>
      <c r="D346" s="299"/>
      <c r="E346" s="417"/>
      <c r="F346" s="272"/>
      <c r="G346" s="272"/>
      <c r="H346" s="411"/>
      <c r="I346" s="408"/>
      <c r="J346" s="408"/>
      <c r="K346" s="309"/>
      <c r="L346" s="309"/>
      <c r="M346" s="204"/>
      <c r="N346" s="309"/>
      <c r="O346" s="306"/>
      <c r="P346" s="309"/>
      <c r="Q346" s="306"/>
      <c r="R346" s="309"/>
      <c r="S346" s="299"/>
      <c r="T346" s="306"/>
      <c r="U346" s="309"/>
      <c r="V346" s="309"/>
      <c r="W346" s="309"/>
      <c r="X346" s="309"/>
      <c r="Y346" s="309"/>
      <c r="Z346" s="399"/>
      <c r="AA346" s="85">
        <v>0</v>
      </c>
      <c r="AB346" s="85">
        <v>0</v>
      </c>
      <c r="AC346" s="85">
        <v>0</v>
      </c>
      <c r="AD346" s="85">
        <v>12</v>
      </c>
      <c r="AE346" s="399"/>
      <c r="AF346" s="85">
        <f t="shared" si="325"/>
        <v>0</v>
      </c>
      <c r="AG346" s="85">
        <f t="shared" si="326"/>
        <v>0</v>
      </c>
      <c r="AH346" s="85">
        <f>($AI$8*((AF346+AG346))/100)</f>
        <v>0</v>
      </c>
      <c r="AI346" s="85" t="e">
        <f>AI345-AH346</f>
        <v>#VALUE!</v>
      </c>
      <c r="AJ346" s="309"/>
      <c r="AK346" s="309"/>
      <c r="AL346" s="309"/>
      <c r="AM346" s="408"/>
      <c r="AN346" s="414"/>
      <c r="AO346" s="420"/>
      <c r="AP346" s="306"/>
      <c r="AQ346" s="306"/>
    </row>
    <row r="347" spans="1:43" ht="168" customHeight="1" x14ac:dyDescent="0.35">
      <c r="A347" s="258">
        <v>99</v>
      </c>
      <c r="B347" s="307" t="s">
        <v>872</v>
      </c>
      <c r="C347" s="403" t="s">
        <v>873</v>
      </c>
      <c r="D347" s="297" t="s">
        <v>884</v>
      </c>
      <c r="E347" s="415" t="s">
        <v>129</v>
      </c>
      <c r="F347" s="270" t="s">
        <v>885</v>
      </c>
      <c r="G347" s="270" t="s">
        <v>886</v>
      </c>
      <c r="H347" s="409" t="str">
        <f t="shared" ref="H347" si="327">CONCATENATE(E347," ",F347," ",G347)</f>
        <v>Posibilidad de pérdida reputacional ante las Entidades territoriales y las entidades que conforman el SNARIV, Imposibilitando la gestión y articulación a la Oferta Institucional, debido a la deficiencia en los  canales y mecanismos de comunicación de la entidad con las Entidades territoriales y las entidades que conforman el SNARIV,</v>
      </c>
      <c r="I347" s="406" t="s">
        <v>74</v>
      </c>
      <c r="J347" s="406" t="s">
        <v>75</v>
      </c>
      <c r="K347" s="307" t="s">
        <v>76</v>
      </c>
      <c r="L347" s="307" t="s">
        <v>77</v>
      </c>
      <c r="M347" s="406">
        <v>7</v>
      </c>
      <c r="N347" s="307" t="s">
        <v>146</v>
      </c>
      <c r="O347" s="304">
        <f t="shared" ref="O347" si="328">IF(N347="Muy alta",100,IF(N347="Alta",80,IF(N347="Media",60,IF(N347="Baja",40,IF(N347="Muy baja",20,0)))))</f>
        <v>20</v>
      </c>
      <c r="P347" s="307" t="s">
        <v>79</v>
      </c>
      <c r="Q347" s="304">
        <f t="shared" ref="Q347" si="329">IF(P347="Catastrófico",100,IF(P347="Mayor",80,IF(P347="Moderado",60,IF(P347="Menor",40,IF(P347="Leve",20,0)))))</f>
        <v>80</v>
      </c>
      <c r="R347" s="307" t="s">
        <v>80</v>
      </c>
      <c r="S347" s="270" t="s">
        <v>887</v>
      </c>
      <c r="T347" s="412" t="str">
        <f t="shared" ref="T347:T359" si="330">IF(OR(U347="Preventivo",U347="Detectivo"),"Probabilidad",IF(U347="Correctivo","Impacto"," "))</f>
        <v>Probabilidad</v>
      </c>
      <c r="U347" s="406" t="s">
        <v>83</v>
      </c>
      <c r="V347" s="406" t="s">
        <v>84</v>
      </c>
      <c r="W347" s="406" t="s">
        <v>338</v>
      </c>
      <c r="X347" s="406" t="s">
        <v>86</v>
      </c>
      <c r="Y347" s="406" t="s">
        <v>87</v>
      </c>
      <c r="Z347" s="397">
        <v>12</v>
      </c>
      <c r="AA347" s="85">
        <v>25</v>
      </c>
      <c r="AB347" s="85">
        <v>15</v>
      </c>
      <c r="AC347" s="85">
        <v>8</v>
      </c>
      <c r="AD347" s="85">
        <v>12</v>
      </c>
      <c r="AE347" s="397">
        <v>80</v>
      </c>
      <c r="AF347" s="85">
        <f t="shared" si="325"/>
        <v>0</v>
      </c>
      <c r="AG347" s="85">
        <f t="shared" si="326"/>
        <v>0</v>
      </c>
      <c r="AH347" s="85">
        <f>($Q$10*((AF347+AG347))/100)</f>
        <v>0</v>
      </c>
      <c r="AI347" s="85">
        <f>Q347-AH347</f>
        <v>80</v>
      </c>
      <c r="AJ347" s="307" t="s">
        <v>80</v>
      </c>
      <c r="AK347" s="307" t="s">
        <v>102</v>
      </c>
      <c r="AL347" s="307" t="s">
        <v>888</v>
      </c>
      <c r="AM347" s="40" t="s">
        <v>889</v>
      </c>
      <c r="AN347" s="86" t="s">
        <v>880</v>
      </c>
      <c r="AO347" s="87" t="s">
        <v>881</v>
      </c>
      <c r="AP347" s="85" t="s">
        <v>890</v>
      </c>
      <c r="AQ347" s="85" t="s">
        <v>891</v>
      </c>
    </row>
    <row r="348" spans="1:43" ht="147" customHeight="1" x14ac:dyDescent="0.35">
      <c r="A348" s="259"/>
      <c r="B348" s="308"/>
      <c r="C348" s="404"/>
      <c r="D348" s="298"/>
      <c r="E348" s="416"/>
      <c r="F348" s="271"/>
      <c r="G348" s="271"/>
      <c r="H348" s="410"/>
      <c r="I348" s="407"/>
      <c r="J348" s="407"/>
      <c r="K348" s="308"/>
      <c r="L348" s="308"/>
      <c r="M348" s="407"/>
      <c r="N348" s="308"/>
      <c r="O348" s="305"/>
      <c r="P348" s="308"/>
      <c r="Q348" s="305"/>
      <c r="R348" s="308"/>
      <c r="S348" s="271"/>
      <c r="T348" s="413"/>
      <c r="U348" s="407"/>
      <c r="V348" s="407"/>
      <c r="W348" s="407"/>
      <c r="X348" s="407"/>
      <c r="Y348" s="407"/>
      <c r="Z348" s="398"/>
      <c r="AA348" s="85">
        <v>0</v>
      </c>
      <c r="AB348" s="85">
        <v>0</v>
      </c>
      <c r="AC348" s="85">
        <v>0</v>
      </c>
      <c r="AD348" s="85">
        <v>12</v>
      </c>
      <c r="AE348" s="398"/>
      <c r="AF348" s="85">
        <f t="shared" si="325"/>
        <v>0</v>
      </c>
      <c r="AG348" s="85">
        <f t="shared" si="326"/>
        <v>0</v>
      </c>
      <c r="AH348" s="85">
        <f>($AI$10*((AF348+AG348))/100)</f>
        <v>0</v>
      </c>
      <c r="AI348" s="85">
        <f>AI347-AH348</f>
        <v>80</v>
      </c>
      <c r="AJ348" s="308"/>
      <c r="AK348" s="308"/>
      <c r="AL348" s="308"/>
      <c r="AM348" s="40" t="s">
        <v>892</v>
      </c>
      <c r="AN348" s="86" t="s">
        <v>880</v>
      </c>
      <c r="AO348" s="87" t="s">
        <v>881</v>
      </c>
      <c r="AP348" s="85" t="s">
        <v>890</v>
      </c>
      <c r="AQ348" s="85" t="s">
        <v>891</v>
      </c>
    </row>
    <row r="349" spans="1:43" x14ac:dyDescent="0.35">
      <c r="A349" s="260"/>
      <c r="B349" s="309"/>
      <c r="C349" s="405"/>
      <c r="D349" s="299"/>
      <c r="E349" s="417"/>
      <c r="F349" s="272"/>
      <c r="G349" s="272"/>
      <c r="H349" s="411"/>
      <c r="I349" s="408"/>
      <c r="J349" s="408"/>
      <c r="K349" s="309"/>
      <c r="L349" s="309"/>
      <c r="M349" s="408"/>
      <c r="N349" s="309"/>
      <c r="O349" s="306"/>
      <c r="P349" s="309"/>
      <c r="Q349" s="306"/>
      <c r="R349" s="309"/>
      <c r="S349" s="272"/>
      <c r="T349" s="414"/>
      <c r="U349" s="408"/>
      <c r="V349" s="408"/>
      <c r="W349" s="408"/>
      <c r="X349" s="408"/>
      <c r="Y349" s="408"/>
      <c r="Z349" s="399"/>
      <c r="AA349" s="85">
        <v>0</v>
      </c>
      <c r="AB349" s="85">
        <v>0</v>
      </c>
      <c r="AC349" s="85">
        <v>0</v>
      </c>
      <c r="AD349" s="85">
        <v>12</v>
      </c>
      <c r="AE349" s="399"/>
      <c r="AF349" s="85">
        <f t="shared" si="325"/>
        <v>0</v>
      </c>
      <c r="AG349" s="85">
        <f>IF(T349="Probabilidad",0,IF(V349="Automatizado",25,IF(V349="Manual",15,0)))</f>
        <v>0</v>
      </c>
      <c r="AH349" s="85">
        <f>($AI$10*((AF349+AG349))/100)</f>
        <v>0</v>
      </c>
      <c r="AI349" s="85">
        <f>AI348-AH349</f>
        <v>80</v>
      </c>
      <c r="AJ349" s="309"/>
      <c r="AK349" s="309"/>
      <c r="AL349" s="309"/>
      <c r="AM349" s="44"/>
      <c r="AN349" s="88"/>
      <c r="AO349" s="88"/>
      <c r="AP349" s="88"/>
      <c r="AQ349" s="88"/>
    </row>
    <row r="350" spans="1:43" ht="77.25" customHeight="1" x14ac:dyDescent="0.35">
      <c r="A350" s="186">
        <v>100</v>
      </c>
      <c r="B350" s="307" t="s">
        <v>872</v>
      </c>
      <c r="C350" s="403" t="s">
        <v>873</v>
      </c>
      <c r="D350" s="297" t="s">
        <v>893</v>
      </c>
      <c r="E350" s="415" t="s">
        <v>129</v>
      </c>
      <c r="F350" s="270" t="s">
        <v>894</v>
      </c>
      <c r="G350" s="270" t="s">
        <v>895</v>
      </c>
      <c r="H350" s="409" t="str">
        <f>CONCATENATE(E350," ",F350," ",G350)</f>
        <v>Posibilidad de pérdida reputacional ante las entidades que conforman el SNARIV a nivel nacional y territorial, por falta de la adecuada articulación para la prestación de la asistencia y acompañamiento en la implementación política pública de víctimas, en razón a la debilidad en la planeación de los espacios determinados por las subdirecciones y grupo de proyectos</v>
      </c>
      <c r="I350" s="406" t="s">
        <v>74</v>
      </c>
      <c r="J350" s="406" t="s">
        <v>75</v>
      </c>
      <c r="K350" s="307" t="s">
        <v>76</v>
      </c>
      <c r="L350" s="307" t="s">
        <v>77</v>
      </c>
      <c r="M350" s="406">
        <v>3</v>
      </c>
      <c r="N350" s="307" t="s">
        <v>146</v>
      </c>
      <c r="O350" s="304">
        <f t="shared" ref="O350" si="331">IF(N350="Muy alta",100,IF(N350="Alta",80,IF(N350="Media",60,IF(N350="Baja",40,IF(N350="Muy baja",20,0)))))</f>
        <v>20</v>
      </c>
      <c r="P350" s="307" t="s">
        <v>79</v>
      </c>
      <c r="Q350" s="304">
        <f t="shared" ref="Q350" si="332">IF(P350="Catastrófico",100,IF(P350="Mayor",80,IF(P350="Moderado",60,IF(P350="Menor",40,IF(P350="Leve",20,0)))))</f>
        <v>80</v>
      </c>
      <c r="R350" s="307" t="s">
        <v>80</v>
      </c>
      <c r="S350" s="297" t="s">
        <v>896</v>
      </c>
      <c r="T350" s="304" t="str">
        <f t="shared" si="330"/>
        <v>Probabilidad</v>
      </c>
      <c r="U350" s="307" t="s">
        <v>83</v>
      </c>
      <c r="V350" s="307" t="s">
        <v>84</v>
      </c>
      <c r="W350" s="307" t="s">
        <v>85</v>
      </c>
      <c r="X350" s="307" t="s">
        <v>86</v>
      </c>
      <c r="Y350" s="307" t="s">
        <v>87</v>
      </c>
      <c r="Z350" s="397">
        <v>12</v>
      </c>
      <c r="AA350" s="85">
        <v>25</v>
      </c>
      <c r="AB350" s="85">
        <v>15</v>
      </c>
      <c r="AC350" s="85">
        <v>8</v>
      </c>
      <c r="AD350" s="85">
        <v>12</v>
      </c>
      <c r="AE350" s="397">
        <v>80</v>
      </c>
      <c r="AF350" s="85">
        <f t="shared" si="325"/>
        <v>0</v>
      </c>
      <c r="AG350" s="85">
        <f t="shared" si="326"/>
        <v>0</v>
      </c>
      <c r="AH350" s="85">
        <f>($Q$13*((AF350+AG350))/100)</f>
        <v>0</v>
      </c>
      <c r="AI350" s="85">
        <f>Q350-AH350</f>
        <v>80</v>
      </c>
      <c r="AJ350" s="307" t="s">
        <v>80</v>
      </c>
      <c r="AK350" s="307" t="s">
        <v>89</v>
      </c>
      <c r="AL350" s="307" t="s">
        <v>897</v>
      </c>
      <c r="AM350" s="307" t="s">
        <v>91</v>
      </c>
      <c r="AN350" s="400"/>
      <c r="AO350" s="400"/>
      <c r="AP350" s="400"/>
      <c r="AQ350" s="400"/>
    </row>
    <row r="351" spans="1:43" ht="77.25" customHeight="1" x14ac:dyDescent="0.35">
      <c r="A351" s="186"/>
      <c r="B351" s="308"/>
      <c r="C351" s="404"/>
      <c r="D351" s="298"/>
      <c r="E351" s="416"/>
      <c r="F351" s="271"/>
      <c r="G351" s="271"/>
      <c r="H351" s="410"/>
      <c r="I351" s="407"/>
      <c r="J351" s="407"/>
      <c r="K351" s="308"/>
      <c r="L351" s="308"/>
      <c r="M351" s="407"/>
      <c r="N351" s="308"/>
      <c r="O351" s="305"/>
      <c r="P351" s="308"/>
      <c r="Q351" s="305"/>
      <c r="R351" s="308"/>
      <c r="S351" s="298"/>
      <c r="T351" s="305"/>
      <c r="U351" s="308"/>
      <c r="V351" s="308"/>
      <c r="W351" s="308"/>
      <c r="X351" s="308"/>
      <c r="Y351" s="308"/>
      <c r="Z351" s="398"/>
      <c r="AA351" s="85">
        <v>0</v>
      </c>
      <c r="AB351" s="85">
        <v>0</v>
      </c>
      <c r="AC351" s="85">
        <v>0</v>
      </c>
      <c r="AD351" s="85">
        <v>12</v>
      </c>
      <c r="AE351" s="398"/>
      <c r="AF351" s="85">
        <f t="shared" si="325"/>
        <v>0</v>
      </c>
      <c r="AG351" s="85">
        <f>IF(T351="Probabilidad",0,IF(V351="Automatizado",25,IF(V351="Manual",15,0)))</f>
        <v>0</v>
      </c>
      <c r="AH351" s="85">
        <f>($AI$13*((AF351+AG351))/100)</f>
        <v>0</v>
      </c>
      <c r="AI351" s="85">
        <f>AI350-AH351</f>
        <v>80</v>
      </c>
      <c r="AJ351" s="308"/>
      <c r="AK351" s="308"/>
      <c r="AL351" s="308"/>
      <c r="AM351" s="308"/>
      <c r="AN351" s="401"/>
      <c r="AO351" s="401"/>
      <c r="AP351" s="401"/>
      <c r="AQ351" s="401"/>
    </row>
    <row r="352" spans="1:43" ht="77.25" customHeight="1" x14ac:dyDescent="0.35">
      <c r="A352" s="186"/>
      <c r="B352" s="309"/>
      <c r="C352" s="405"/>
      <c r="D352" s="299"/>
      <c r="E352" s="417"/>
      <c r="F352" s="272"/>
      <c r="G352" s="272"/>
      <c r="H352" s="411"/>
      <c r="I352" s="408"/>
      <c r="J352" s="408"/>
      <c r="K352" s="309"/>
      <c r="L352" s="309"/>
      <c r="M352" s="408"/>
      <c r="N352" s="309"/>
      <c r="O352" s="306"/>
      <c r="P352" s="309"/>
      <c r="Q352" s="306"/>
      <c r="R352" s="309"/>
      <c r="S352" s="299"/>
      <c r="T352" s="306"/>
      <c r="U352" s="309"/>
      <c r="V352" s="309"/>
      <c r="W352" s="309"/>
      <c r="X352" s="309"/>
      <c r="Y352" s="309"/>
      <c r="Z352" s="399"/>
      <c r="AA352" s="85">
        <v>0</v>
      </c>
      <c r="AB352" s="85">
        <v>0</v>
      </c>
      <c r="AC352" s="85">
        <v>0</v>
      </c>
      <c r="AD352" s="85">
        <v>12</v>
      </c>
      <c r="AE352" s="399"/>
      <c r="AF352" s="85">
        <f t="shared" si="325"/>
        <v>0</v>
      </c>
      <c r="AG352" s="85">
        <f t="shared" si="326"/>
        <v>0</v>
      </c>
      <c r="AH352" s="85">
        <f>($AI$14*((AF352+AG352))/100)</f>
        <v>0</v>
      </c>
      <c r="AI352" s="85">
        <f>AI351-AH352</f>
        <v>80</v>
      </c>
      <c r="AJ352" s="309"/>
      <c r="AK352" s="309"/>
      <c r="AL352" s="309"/>
      <c r="AM352" s="309"/>
      <c r="AN352" s="402"/>
      <c r="AO352" s="402"/>
      <c r="AP352" s="402"/>
      <c r="AQ352" s="402"/>
    </row>
    <row r="353" spans="1:43" ht="111" customHeight="1" x14ac:dyDescent="0.35">
      <c r="A353" s="186">
        <v>101</v>
      </c>
      <c r="B353" s="307" t="s">
        <v>872</v>
      </c>
      <c r="C353" s="403" t="s">
        <v>873</v>
      </c>
      <c r="D353" s="297" t="s">
        <v>898</v>
      </c>
      <c r="E353" s="415"/>
      <c r="F353" s="297"/>
      <c r="G353" s="297"/>
      <c r="H353" s="409" t="s">
        <v>899</v>
      </c>
      <c r="I353" s="406" t="s">
        <v>96</v>
      </c>
      <c r="J353" s="406" t="s">
        <v>75</v>
      </c>
      <c r="K353" s="307" t="s">
        <v>97</v>
      </c>
      <c r="L353" s="307" t="s">
        <v>98</v>
      </c>
      <c r="M353" s="406">
        <v>4</v>
      </c>
      <c r="N353" s="307" t="s">
        <v>364</v>
      </c>
      <c r="O353" s="304">
        <f t="shared" ref="O353" si="333">IF(N353="Muy alta",100,IF(N353="Alta",80,IF(N353="Media",60,IF(N353="Baja",40,IF(N353="Muy baja",20,0)))))</f>
        <v>80</v>
      </c>
      <c r="P353" s="406" t="s">
        <v>79</v>
      </c>
      <c r="Q353" s="304">
        <f t="shared" ref="Q353" si="334">IF(P353="Catastrófico",100,IF(P353="Mayor",80,IF(P353="Moderado",60,IF(P353="Menor",40,IF(P353="Leve",20,0)))))</f>
        <v>80</v>
      </c>
      <c r="R353" s="307" t="s">
        <v>80</v>
      </c>
      <c r="S353" s="297" t="s">
        <v>900</v>
      </c>
      <c r="T353" s="304" t="str">
        <f t="shared" si="330"/>
        <v>Probabilidad</v>
      </c>
      <c r="U353" s="307" t="s">
        <v>83</v>
      </c>
      <c r="V353" s="307" t="s">
        <v>84</v>
      </c>
      <c r="W353" s="307" t="s">
        <v>338</v>
      </c>
      <c r="X353" s="307" t="s">
        <v>86</v>
      </c>
      <c r="Y353" s="307" t="s">
        <v>87</v>
      </c>
      <c r="Z353" s="397">
        <v>48</v>
      </c>
      <c r="AA353" s="85">
        <v>25</v>
      </c>
      <c r="AB353" s="85">
        <v>15</v>
      </c>
      <c r="AC353" s="85">
        <v>32</v>
      </c>
      <c r="AD353" s="85">
        <v>48</v>
      </c>
      <c r="AE353" s="397">
        <v>80</v>
      </c>
      <c r="AF353" s="85">
        <f t="shared" si="325"/>
        <v>0</v>
      </c>
      <c r="AG353" s="85">
        <f t="shared" si="326"/>
        <v>0</v>
      </c>
      <c r="AH353" s="85">
        <f>($Q$16*((AF353+AG353))/100)</f>
        <v>0</v>
      </c>
      <c r="AI353" s="85">
        <f>Q353-AH353</f>
        <v>80</v>
      </c>
      <c r="AJ353" s="307" t="s">
        <v>80</v>
      </c>
      <c r="AK353" s="307" t="s">
        <v>102</v>
      </c>
      <c r="AL353" s="307" t="s">
        <v>901</v>
      </c>
      <c r="AM353" s="406" t="s">
        <v>902</v>
      </c>
      <c r="AN353" s="418" t="s">
        <v>880</v>
      </c>
      <c r="AO353" s="543" t="s">
        <v>881</v>
      </c>
      <c r="AP353" s="543" t="s">
        <v>903</v>
      </c>
      <c r="AQ353" s="304" t="s">
        <v>904</v>
      </c>
    </row>
    <row r="354" spans="1:43" ht="111" customHeight="1" x14ac:dyDescent="0.35">
      <c r="A354" s="186"/>
      <c r="B354" s="308"/>
      <c r="C354" s="404"/>
      <c r="D354" s="298"/>
      <c r="E354" s="416"/>
      <c r="F354" s="298"/>
      <c r="G354" s="298"/>
      <c r="H354" s="410"/>
      <c r="I354" s="407"/>
      <c r="J354" s="407"/>
      <c r="K354" s="308"/>
      <c r="L354" s="308"/>
      <c r="M354" s="407"/>
      <c r="N354" s="308"/>
      <c r="O354" s="305"/>
      <c r="P354" s="407"/>
      <c r="Q354" s="305"/>
      <c r="R354" s="308"/>
      <c r="S354" s="298"/>
      <c r="T354" s="305"/>
      <c r="U354" s="308"/>
      <c r="V354" s="308"/>
      <c r="W354" s="308"/>
      <c r="X354" s="308"/>
      <c r="Y354" s="308"/>
      <c r="Z354" s="398"/>
      <c r="AA354" s="85">
        <v>0</v>
      </c>
      <c r="AB354" s="85">
        <v>0</v>
      </c>
      <c r="AC354" s="85">
        <v>0</v>
      </c>
      <c r="AD354" s="85">
        <v>48</v>
      </c>
      <c r="AE354" s="398"/>
      <c r="AF354" s="85">
        <f t="shared" si="325"/>
        <v>0</v>
      </c>
      <c r="AG354" s="85">
        <f t="shared" si="326"/>
        <v>0</v>
      </c>
      <c r="AH354" s="85">
        <f>($AI$16*((AF354+AG354))/100)</f>
        <v>0</v>
      </c>
      <c r="AI354" s="85">
        <f>AI353-AH354</f>
        <v>80</v>
      </c>
      <c r="AJ354" s="308"/>
      <c r="AK354" s="308"/>
      <c r="AL354" s="308"/>
      <c r="AM354" s="407"/>
      <c r="AN354" s="419"/>
      <c r="AO354" s="544"/>
      <c r="AP354" s="544"/>
      <c r="AQ354" s="305"/>
    </row>
    <row r="355" spans="1:43" ht="111" customHeight="1" x14ac:dyDescent="0.35">
      <c r="A355" s="186"/>
      <c r="B355" s="309"/>
      <c r="C355" s="405"/>
      <c r="D355" s="299"/>
      <c r="E355" s="417"/>
      <c r="F355" s="299"/>
      <c r="G355" s="299"/>
      <c r="H355" s="411"/>
      <c r="I355" s="408"/>
      <c r="J355" s="408"/>
      <c r="K355" s="309"/>
      <c r="L355" s="309"/>
      <c r="M355" s="408"/>
      <c r="N355" s="309"/>
      <c r="O355" s="306"/>
      <c r="P355" s="408"/>
      <c r="Q355" s="306"/>
      <c r="R355" s="309"/>
      <c r="S355" s="299"/>
      <c r="T355" s="306"/>
      <c r="U355" s="309"/>
      <c r="V355" s="309"/>
      <c r="W355" s="309"/>
      <c r="X355" s="309"/>
      <c r="Y355" s="309"/>
      <c r="Z355" s="399"/>
      <c r="AA355" s="85">
        <v>0</v>
      </c>
      <c r="AB355" s="85">
        <v>0</v>
      </c>
      <c r="AC355" s="85">
        <v>0</v>
      </c>
      <c r="AD355" s="85">
        <v>48</v>
      </c>
      <c r="AE355" s="399"/>
      <c r="AF355" s="85">
        <f t="shared" si="325"/>
        <v>0</v>
      </c>
      <c r="AG355" s="85">
        <f t="shared" si="326"/>
        <v>0</v>
      </c>
      <c r="AH355" s="85">
        <f>($AI$17*((AF355+AG355))/100)</f>
        <v>0</v>
      </c>
      <c r="AI355" s="85">
        <f>AI354-AH355</f>
        <v>80</v>
      </c>
      <c r="AJ355" s="309"/>
      <c r="AK355" s="309"/>
      <c r="AL355" s="309"/>
      <c r="AM355" s="408"/>
      <c r="AN355" s="420"/>
      <c r="AO355" s="545"/>
      <c r="AP355" s="545"/>
      <c r="AQ355" s="306"/>
    </row>
    <row r="356" spans="1:43" ht="77.25" customHeight="1" x14ac:dyDescent="0.35">
      <c r="A356" s="186">
        <v>102</v>
      </c>
      <c r="B356" s="406" t="s">
        <v>872</v>
      </c>
      <c r="C356" s="409" t="s">
        <v>873</v>
      </c>
      <c r="D356" s="297" t="s">
        <v>905</v>
      </c>
      <c r="E356" s="540" t="s">
        <v>129</v>
      </c>
      <c r="F356" s="297" t="s">
        <v>906</v>
      </c>
      <c r="G356" s="406" t="s">
        <v>907</v>
      </c>
      <c r="H356" s="409" t="str">
        <f t="shared" ref="H356" si="335">CONCATENATE(E356," ",F356," ",G356)</f>
        <v>Posibilidad de pérdida reputacional ante nuestros grupos de valor por alteración no autorizada e Indisponibilidad de los activos de información críticos del proceso debido a falta de apropiación y desconocimiento de las políticas y lineamientos de Seguridad de la Información</v>
      </c>
      <c r="I356" s="406" t="s">
        <v>133</v>
      </c>
      <c r="J356" s="406" t="s">
        <v>908</v>
      </c>
      <c r="K356" s="406" t="s">
        <v>76</v>
      </c>
      <c r="L356" s="406" t="s">
        <v>77</v>
      </c>
      <c r="M356" s="406">
        <v>4</v>
      </c>
      <c r="N356" s="406" t="s">
        <v>78</v>
      </c>
      <c r="O356" s="412">
        <f t="shared" ref="O356" si="336">IF(N356="Muy alta",100,IF(N356="Alta",80,IF(N356="Media",60,IF(N356="Baja",40,IF(N356="Muy baja",20,0)))))</f>
        <v>60</v>
      </c>
      <c r="P356" s="406" t="s">
        <v>125</v>
      </c>
      <c r="Q356" s="412">
        <f t="shared" ref="Q356" si="337">IF(P356="Catastrófico",100,IF(P356="Mayor",80,IF(P356="Moderado",60,IF(P356="Menor",40,IF(P356="Leve",20,0)))))</f>
        <v>40</v>
      </c>
      <c r="R356" s="406" t="s">
        <v>88</v>
      </c>
      <c r="S356" s="270" t="s">
        <v>909</v>
      </c>
      <c r="T356" s="412" t="str">
        <f t="shared" ref="T356" si="338">IF(OR(U356="Preventivo",U356="Detectivo"),"Probabilidad",IF(U356="Correctivo","Impacto"," "))</f>
        <v>Probabilidad</v>
      </c>
      <c r="U356" s="406" t="s">
        <v>83</v>
      </c>
      <c r="V356" s="406" t="s">
        <v>84</v>
      </c>
      <c r="W356" s="406" t="s">
        <v>338</v>
      </c>
      <c r="X356" s="406" t="s">
        <v>101</v>
      </c>
      <c r="Y356" s="406" t="s">
        <v>87</v>
      </c>
      <c r="Z356" s="546">
        <v>36</v>
      </c>
      <c r="AA356" s="89">
        <v>25</v>
      </c>
      <c r="AB356" s="89">
        <v>15</v>
      </c>
      <c r="AC356" s="89">
        <v>24</v>
      </c>
      <c r="AD356" s="89">
        <v>36</v>
      </c>
      <c r="AE356" s="546">
        <v>40</v>
      </c>
      <c r="AF356" s="89">
        <f t="shared" si="325"/>
        <v>0</v>
      </c>
      <c r="AG356" s="89">
        <f t="shared" si="326"/>
        <v>0</v>
      </c>
      <c r="AH356" s="89">
        <f>($Q$19*((AF356+AG356))/100)</f>
        <v>0</v>
      </c>
      <c r="AI356" s="89">
        <f t="shared" ref="AI356" si="339">Q356-AH356</f>
        <v>40</v>
      </c>
      <c r="AJ356" s="406" t="s">
        <v>88</v>
      </c>
      <c r="AK356" s="406" t="s">
        <v>89</v>
      </c>
      <c r="AL356" s="406" t="s">
        <v>910</v>
      </c>
      <c r="AM356" s="406" t="s">
        <v>91</v>
      </c>
      <c r="AN356" s="549"/>
      <c r="AO356" s="549"/>
      <c r="AP356" s="549"/>
      <c r="AQ356" s="549"/>
    </row>
    <row r="357" spans="1:43" ht="77.25" customHeight="1" x14ac:dyDescent="0.35">
      <c r="A357" s="186"/>
      <c r="B357" s="407"/>
      <c r="C357" s="410"/>
      <c r="D357" s="298"/>
      <c r="E357" s="541"/>
      <c r="F357" s="298"/>
      <c r="G357" s="407"/>
      <c r="H357" s="410"/>
      <c r="I357" s="407"/>
      <c r="J357" s="407"/>
      <c r="K357" s="407"/>
      <c r="L357" s="407"/>
      <c r="M357" s="407"/>
      <c r="N357" s="407"/>
      <c r="O357" s="413"/>
      <c r="P357" s="407"/>
      <c r="Q357" s="413"/>
      <c r="R357" s="407"/>
      <c r="S357" s="271"/>
      <c r="T357" s="413"/>
      <c r="U357" s="407"/>
      <c r="V357" s="407"/>
      <c r="W357" s="407"/>
      <c r="X357" s="407"/>
      <c r="Y357" s="407"/>
      <c r="Z357" s="547"/>
      <c r="AA357" s="89">
        <v>0</v>
      </c>
      <c r="AB357" s="89">
        <v>0</v>
      </c>
      <c r="AC357" s="89">
        <v>0</v>
      </c>
      <c r="AD357" s="89">
        <v>36</v>
      </c>
      <c r="AE357" s="547"/>
      <c r="AF357" s="89">
        <f t="shared" si="325"/>
        <v>0</v>
      </c>
      <c r="AG357" s="89">
        <f t="shared" si="326"/>
        <v>0</v>
      </c>
      <c r="AH357" s="89">
        <f>($AI$19*((AF357+AG357))/100)</f>
        <v>0</v>
      </c>
      <c r="AI357" s="89">
        <f t="shared" ref="AI357:AI358" si="340">AI356-AH357</f>
        <v>40</v>
      </c>
      <c r="AJ357" s="407"/>
      <c r="AK357" s="407"/>
      <c r="AL357" s="407"/>
      <c r="AM357" s="407"/>
      <c r="AN357" s="550"/>
      <c r="AO357" s="550"/>
      <c r="AP357" s="550"/>
      <c r="AQ357" s="550"/>
    </row>
    <row r="358" spans="1:43" ht="77.25" customHeight="1" x14ac:dyDescent="0.35">
      <c r="A358" s="186"/>
      <c r="B358" s="408"/>
      <c r="C358" s="411"/>
      <c r="D358" s="299"/>
      <c r="E358" s="542"/>
      <c r="F358" s="299"/>
      <c r="G358" s="408"/>
      <c r="H358" s="411"/>
      <c r="I358" s="408"/>
      <c r="J358" s="408"/>
      <c r="K358" s="408"/>
      <c r="L358" s="408"/>
      <c r="M358" s="408"/>
      <c r="N358" s="408"/>
      <c r="O358" s="414"/>
      <c r="P358" s="408"/>
      <c r="Q358" s="414"/>
      <c r="R358" s="408"/>
      <c r="S358" s="272"/>
      <c r="T358" s="414"/>
      <c r="U358" s="408"/>
      <c r="V358" s="408"/>
      <c r="W358" s="408"/>
      <c r="X358" s="408"/>
      <c r="Y358" s="408"/>
      <c r="Z358" s="548"/>
      <c r="AA358" s="89">
        <v>0</v>
      </c>
      <c r="AB358" s="89">
        <v>0</v>
      </c>
      <c r="AC358" s="89">
        <v>0</v>
      </c>
      <c r="AD358" s="89">
        <v>36</v>
      </c>
      <c r="AE358" s="548"/>
      <c r="AF358" s="89">
        <f t="shared" si="325"/>
        <v>0</v>
      </c>
      <c r="AG358" s="89">
        <f t="shared" si="326"/>
        <v>0</v>
      </c>
      <c r="AH358" s="89">
        <f>($AI$20*((AF358+AG358))/100)</f>
        <v>0</v>
      </c>
      <c r="AI358" s="89">
        <f t="shared" si="340"/>
        <v>40</v>
      </c>
      <c r="AJ358" s="408"/>
      <c r="AK358" s="408"/>
      <c r="AL358" s="408"/>
      <c r="AM358" s="408"/>
      <c r="AN358" s="551"/>
      <c r="AO358" s="551"/>
      <c r="AP358" s="551"/>
      <c r="AQ358" s="551"/>
    </row>
    <row r="359" spans="1:43" ht="77.25" customHeight="1" x14ac:dyDescent="0.35">
      <c r="A359" s="186">
        <v>103</v>
      </c>
      <c r="B359" s="307" t="s">
        <v>872</v>
      </c>
      <c r="C359" s="403" t="s">
        <v>873</v>
      </c>
      <c r="D359" s="297" t="s">
        <v>911</v>
      </c>
      <c r="E359" s="406" t="s">
        <v>129</v>
      </c>
      <c r="F359" s="297" t="s">
        <v>912</v>
      </c>
      <c r="G359" s="297" t="s">
        <v>913</v>
      </c>
      <c r="H359" s="409" t="str">
        <f>CONCATENATE(E359," ",F359," ",G359)</f>
        <v xml:space="preserve">Posibilidad de pérdida reputacional ante los colaboradores del proceso por desconocimiento de las políticas, lineamientos, planes y programas establecidos en los sistemas de gestión de la entidad debido a la debilidad en los canales de divulgación de los lineamientos  de SST para la correcta apropiación por parte de los colaboradores del proceso </v>
      </c>
      <c r="I359" s="406" t="s">
        <v>664</v>
      </c>
      <c r="J359" s="406" t="s">
        <v>75</v>
      </c>
      <c r="K359" s="307" t="s">
        <v>76</v>
      </c>
      <c r="L359" s="307" t="s">
        <v>77</v>
      </c>
      <c r="M359" s="307">
        <v>2</v>
      </c>
      <c r="N359" s="307" t="s">
        <v>78</v>
      </c>
      <c r="O359" s="304">
        <f t="shared" ref="O359" si="341">IF(N359="Muy alta",100,IF(N359="Alta",80,IF(N359="Media",60,IF(N359="Baja",40,IF(N359="Muy baja",20,0)))))</f>
        <v>60</v>
      </c>
      <c r="P359" s="307" t="s">
        <v>125</v>
      </c>
      <c r="Q359" s="304">
        <f t="shared" ref="Q359" si="342">IF(P359="Catastrófico",100,IF(P359="Mayor",80,IF(P359="Moderado",60,IF(P359="Menor",40,IF(P359="Leve",20,0)))))</f>
        <v>40</v>
      </c>
      <c r="R359" s="307" t="s">
        <v>88</v>
      </c>
      <c r="S359" s="297" t="s">
        <v>914</v>
      </c>
      <c r="T359" s="304" t="str">
        <f t="shared" si="330"/>
        <v>Probabilidad</v>
      </c>
      <c r="U359" s="307" t="s">
        <v>83</v>
      </c>
      <c r="V359" s="307" t="s">
        <v>84</v>
      </c>
      <c r="W359" s="307" t="s">
        <v>338</v>
      </c>
      <c r="X359" s="307" t="s">
        <v>101</v>
      </c>
      <c r="Y359" s="307" t="s">
        <v>87</v>
      </c>
      <c r="Z359" s="397">
        <v>36</v>
      </c>
      <c r="AA359" s="85">
        <v>25</v>
      </c>
      <c r="AB359" s="85">
        <v>15</v>
      </c>
      <c r="AC359" s="85">
        <v>24</v>
      </c>
      <c r="AD359" s="85">
        <v>36</v>
      </c>
      <c r="AE359" s="397">
        <v>40</v>
      </c>
      <c r="AF359" s="85">
        <f t="shared" si="325"/>
        <v>0</v>
      </c>
      <c r="AG359" s="85">
        <f t="shared" si="326"/>
        <v>0</v>
      </c>
      <c r="AH359" s="85">
        <f>($Q$22*((AF359+AG359))/100)</f>
        <v>0</v>
      </c>
      <c r="AI359" s="85">
        <f t="shared" ref="AI359" si="343">Q359-AH359</f>
        <v>40</v>
      </c>
      <c r="AJ359" s="307" t="s">
        <v>269</v>
      </c>
      <c r="AK359" s="307" t="s">
        <v>89</v>
      </c>
      <c r="AL359" s="307" t="s">
        <v>915</v>
      </c>
      <c r="AM359" s="307" t="s">
        <v>91</v>
      </c>
      <c r="AN359" s="400"/>
      <c r="AO359" s="400"/>
      <c r="AP359" s="400"/>
      <c r="AQ359" s="400"/>
    </row>
    <row r="360" spans="1:43" ht="77.25" customHeight="1" x14ac:dyDescent="0.35">
      <c r="A360" s="186"/>
      <c r="B360" s="308"/>
      <c r="C360" s="404"/>
      <c r="D360" s="298"/>
      <c r="E360" s="407"/>
      <c r="F360" s="298"/>
      <c r="G360" s="298"/>
      <c r="H360" s="410"/>
      <c r="I360" s="407"/>
      <c r="J360" s="407"/>
      <c r="K360" s="308"/>
      <c r="L360" s="308"/>
      <c r="M360" s="308"/>
      <c r="N360" s="308"/>
      <c r="O360" s="305"/>
      <c r="P360" s="308"/>
      <c r="Q360" s="305"/>
      <c r="R360" s="308"/>
      <c r="S360" s="298"/>
      <c r="T360" s="305"/>
      <c r="U360" s="308"/>
      <c r="V360" s="308"/>
      <c r="W360" s="308"/>
      <c r="X360" s="308"/>
      <c r="Y360" s="308"/>
      <c r="Z360" s="398"/>
      <c r="AA360" s="85">
        <v>0</v>
      </c>
      <c r="AB360" s="85">
        <v>0</v>
      </c>
      <c r="AC360" s="85">
        <v>0</v>
      </c>
      <c r="AD360" s="85">
        <v>36</v>
      </c>
      <c r="AE360" s="398"/>
      <c r="AF360" s="85">
        <f t="shared" si="325"/>
        <v>0</v>
      </c>
      <c r="AG360" s="85">
        <f t="shared" si="326"/>
        <v>0</v>
      </c>
      <c r="AH360" s="85">
        <f>($AI$22*((AF360+AG360))/100)</f>
        <v>0</v>
      </c>
      <c r="AI360" s="85">
        <f t="shared" ref="AI360:AI361" si="344">AI359-AH360</f>
        <v>40</v>
      </c>
      <c r="AJ360" s="308"/>
      <c r="AK360" s="308"/>
      <c r="AL360" s="308"/>
      <c r="AM360" s="308"/>
      <c r="AN360" s="401"/>
      <c r="AO360" s="401"/>
      <c r="AP360" s="401"/>
      <c r="AQ360" s="401"/>
    </row>
    <row r="361" spans="1:43" ht="77.25" customHeight="1" x14ac:dyDescent="0.35">
      <c r="A361" s="186"/>
      <c r="B361" s="309"/>
      <c r="C361" s="405"/>
      <c r="D361" s="299"/>
      <c r="E361" s="408"/>
      <c r="F361" s="299"/>
      <c r="G361" s="299"/>
      <c r="H361" s="411"/>
      <c r="I361" s="408"/>
      <c r="J361" s="408"/>
      <c r="K361" s="309"/>
      <c r="L361" s="309"/>
      <c r="M361" s="309"/>
      <c r="N361" s="309"/>
      <c r="O361" s="306"/>
      <c r="P361" s="309"/>
      <c r="Q361" s="306"/>
      <c r="R361" s="309"/>
      <c r="S361" s="299"/>
      <c r="T361" s="306"/>
      <c r="U361" s="309"/>
      <c r="V361" s="309"/>
      <c r="W361" s="309"/>
      <c r="X361" s="309"/>
      <c r="Y361" s="309"/>
      <c r="Z361" s="399"/>
      <c r="AA361" s="85">
        <v>0</v>
      </c>
      <c r="AB361" s="85">
        <v>0</v>
      </c>
      <c r="AC361" s="85">
        <v>0</v>
      </c>
      <c r="AD361" s="85">
        <v>36</v>
      </c>
      <c r="AE361" s="399"/>
      <c r="AF361" s="85">
        <f t="shared" si="325"/>
        <v>0</v>
      </c>
      <c r="AG361" s="85">
        <f t="shared" si="326"/>
        <v>0</v>
      </c>
      <c r="AH361" s="85">
        <f>($AI$23*((AF361+AG361))/100)</f>
        <v>0</v>
      </c>
      <c r="AI361" s="85">
        <f t="shared" si="344"/>
        <v>40</v>
      </c>
      <c r="AJ361" s="309"/>
      <c r="AK361" s="309"/>
      <c r="AL361" s="309"/>
      <c r="AM361" s="309"/>
      <c r="AN361" s="402"/>
      <c r="AO361" s="402"/>
      <c r="AP361" s="402"/>
      <c r="AQ361" s="402"/>
    </row>
    <row r="362" spans="1:43" ht="77.25" customHeight="1" x14ac:dyDescent="0.35">
      <c r="A362" s="186">
        <v>104</v>
      </c>
      <c r="B362" s="307" t="s">
        <v>872</v>
      </c>
      <c r="C362" s="403" t="s">
        <v>873</v>
      </c>
      <c r="D362" s="297" t="s">
        <v>911</v>
      </c>
      <c r="E362" s="406" t="s">
        <v>129</v>
      </c>
      <c r="F362" s="297" t="s">
        <v>912</v>
      </c>
      <c r="G362" s="297" t="s">
        <v>916</v>
      </c>
      <c r="H362" s="409" t="str">
        <f t="shared" ref="H362" si="345">CONCATENATE(E362," ",F362," ",G362)</f>
        <v xml:space="preserve">Posibilidad de pérdida reputacional ante los colaboradores del proceso por desconocimiento de las políticas, lineamientos, planes y programas establecidos en los sistemas de gestión de la entidad debido a la debilidad en los canales de divulgación de los lineamientos  de SGA para la correcta apropiación por parte de los colaboradores del proceso </v>
      </c>
      <c r="I362" s="406" t="s">
        <v>323</v>
      </c>
      <c r="J362" s="406" t="s">
        <v>75</v>
      </c>
      <c r="K362" s="406" t="s">
        <v>76</v>
      </c>
      <c r="L362" s="307" t="s">
        <v>77</v>
      </c>
      <c r="M362" s="307">
        <v>2</v>
      </c>
      <c r="N362" s="307" t="s">
        <v>78</v>
      </c>
      <c r="O362" s="304">
        <f t="shared" ref="O362" si="346">IF(N362="Muy alta",100,IF(N362="Alta",80,IF(N362="Media",60,IF(N362="Baja",40,IF(N362="Muy baja",20,0)))))</f>
        <v>60</v>
      </c>
      <c r="P362" s="307" t="s">
        <v>125</v>
      </c>
      <c r="Q362" s="304">
        <f t="shared" ref="Q362" si="347">IF(P362="Catastrófico",100,IF(P362="Mayor",80,IF(P362="Moderado",60,IF(P362="Menor",40,IF(P362="Leve",20,0)))))</f>
        <v>40</v>
      </c>
      <c r="R362" s="307" t="s">
        <v>88</v>
      </c>
      <c r="S362" s="297" t="s">
        <v>917</v>
      </c>
      <c r="T362" s="304" t="str">
        <f t="shared" ref="T362" si="348">IF(OR(U362="Preventivo",U362="Detectivo"),"Probabilidad",IF(U362="Correctivo","Impacto"," "))</f>
        <v>Probabilidad</v>
      </c>
      <c r="U362" s="307" t="s">
        <v>83</v>
      </c>
      <c r="V362" s="307" t="s">
        <v>84</v>
      </c>
      <c r="W362" s="307" t="s">
        <v>338</v>
      </c>
      <c r="X362" s="307" t="s">
        <v>101</v>
      </c>
      <c r="Y362" s="307" t="s">
        <v>87</v>
      </c>
      <c r="Z362" s="397">
        <v>36</v>
      </c>
      <c r="AA362" s="85">
        <v>25</v>
      </c>
      <c r="AB362" s="85">
        <v>15</v>
      </c>
      <c r="AC362" s="85">
        <v>24</v>
      </c>
      <c r="AD362" s="85">
        <v>36</v>
      </c>
      <c r="AE362" s="397">
        <v>40</v>
      </c>
      <c r="AF362" s="85">
        <f t="shared" si="325"/>
        <v>0</v>
      </c>
      <c r="AG362" s="85">
        <f t="shared" si="326"/>
        <v>0</v>
      </c>
      <c r="AH362" s="85">
        <f>($Q$25*((AF362+AG362))/100)</f>
        <v>0</v>
      </c>
      <c r="AI362" s="85">
        <f t="shared" ref="AI362" si="349">Q362-AH362</f>
        <v>40</v>
      </c>
      <c r="AJ362" s="307" t="s">
        <v>269</v>
      </c>
      <c r="AK362" s="307" t="s">
        <v>89</v>
      </c>
      <c r="AL362" s="307" t="s">
        <v>915</v>
      </c>
      <c r="AM362" s="307" t="s">
        <v>91</v>
      </c>
      <c r="AN362" s="400"/>
      <c r="AO362" s="400"/>
      <c r="AP362" s="400"/>
      <c r="AQ362" s="400"/>
    </row>
    <row r="363" spans="1:43" ht="77.25" customHeight="1" x14ac:dyDescent="0.35">
      <c r="A363" s="186"/>
      <c r="B363" s="308"/>
      <c r="C363" s="404"/>
      <c r="D363" s="298"/>
      <c r="E363" s="407"/>
      <c r="F363" s="298"/>
      <c r="G363" s="298"/>
      <c r="H363" s="410"/>
      <c r="I363" s="407"/>
      <c r="J363" s="407"/>
      <c r="K363" s="407"/>
      <c r="L363" s="308"/>
      <c r="M363" s="308"/>
      <c r="N363" s="308"/>
      <c r="O363" s="305"/>
      <c r="P363" s="308"/>
      <c r="Q363" s="305"/>
      <c r="R363" s="308"/>
      <c r="S363" s="298"/>
      <c r="T363" s="305"/>
      <c r="U363" s="308"/>
      <c r="V363" s="308"/>
      <c r="W363" s="308"/>
      <c r="X363" s="308"/>
      <c r="Y363" s="308"/>
      <c r="Z363" s="398"/>
      <c r="AA363" s="85">
        <v>0</v>
      </c>
      <c r="AB363" s="85">
        <v>0</v>
      </c>
      <c r="AC363" s="85">
        <v>0</v>
      </c>
      <c r="AD363" s="85">
        <v>36</v>
      </c>
      <c r="AE363" s="398"/>
      <c r="AF363" s="85">
        <f t="shared" si="325"/>
        <v>0</v>
      </c>
      <c r="AG363" s="85">
        <f t="shared" si="326"/>
        <v>0</v>
      </c>
      <c r="AH363" s="85">
        <f>($AI$25*((AF363+AG363))/100)</f>
        <v>0</v>
      </c>
      <c r="AI363" s="85">
        <f t="shared" ref="AI363:AI364" si="350">AI362-AH363</f>
        <v>40</v>
      </c>
      <c r="AJ363" s="308"/>
      <c r="AK363" s="308"/>
      <c r="AL363" s="308"/>
      <c r="AM363" s="308"/>
      <c r="AN363" s="401"/>
      <c r="AO363" s="401"/>
      <c r="AP363" s="401"/>
      <c r="AQ363" s="401"/>
    </row>
    <row r="364" spans="1:43" ht="77.25" customHeight="1" x14ac:dyDescent="0.35">
      <c r="A364" s="186"/>
      <c r="B364" s="309"/>
      <c r="C364" s="405"/>
      <c r="D364" s="299"/>
      <c r="E364" s="408"/>
      <c r="F364" s="299"/>
      <c r="G364" s="299"/>
      <c r="H364" s="411"/>
      <c r="I364" s="408"/>
      <c r="J364" s="408"/>
      <c r="K364" s="408"/>
      <c r="L364" s="309"/>
      <c r="M364" s="309"/>
      <c r="N364" s="309"/>
      <c r="O364" s="306"/>
      <c r="P364" s="309"/>
      <c r="Q364" s="306"/>
      <c r="R364" s="309"/>
      <c r="S364" s="299"/>
      <c r="T364" s="306"/>
      <c r="U364" s="309"/>
      <c r="V364" s="309"/>
      <c r="W364" s="309"/>
      <c r="X364" s="309"/>
      <c r="Y364" s="309"/>
      <c r="Z364" s="399"/>
      <c r="AA364" s="85">
        <v>0</v>
      </c>
      <c r="AB364" s="85">
        <v>0</v>
      </c>
      <c r="AC364" s="85">
        <v>0</v>
      </c>
      <c r="AD364" s="85">
        <v>36</v>
      </c>
      <c r="AE364" s="399"/>
      <c r="AF364" s="85">
        <f t="shared" si="325"/>
        <v>0</v>
      </c>
      <c r="AG364" s="85">
        <f t="shared" si="326"/>
        <v>0</v>
      </c>
      <c r="AH364" s="85">
        <f>($AI$26*((AF364+AG364))/100)</f>
        <v>0</v>
      </c>
      <c r="AI364" s="85">
        <f t="shared" si="350"/>
        <v>40</v>
      </c>
      <c r="AJ364" s="309"/>
      <c r="AK364" s="309"/>
      <c r="AL364" s="309"/>
      <c r="AM364" s="309"/>
      <c r="AN364" s="402"/>
      <c r="AO364" s="402"/>
      <c r="AP364" s="402"/>
      <c r="AQ364" s="402"/>
    </row>
    <row r="365" spans="1:43" ht="150" customHeight="1" x14ac:dyDescent="0.35">
      <c r="A365" s="186">
        <v>105</v>
      </c>
      <c r="B365" s="187" t="s">
        <v>918</v>
      </c>
      <c r="C365" s="190" t="s">
        <v>919</v>
      </c>
      <c r="D365" s="193" t="s">
        <v>920</v>
      </c>
      <c r="E365" s="196" t="s">
        <v>70</v>
      </c>
      <c r="F365" s="270" t="s">
        <v>921</v>
      </c>
      <c r="G365" s="228" t="s">
        <v>922</v>
      </c>
      <c r="H365" s="190" t="str">
        <f>CONCATENATE(E365," ",F365," ",G365)</f>
        <v>Posibilidad de pérdida económica y reputacional de la Entidad, ante los jueces por sanciones de multa y arresto contra los Directivos de la Entidad, al no dar respuesta a las acciones de tutela, requerimientos judiciales y/o avances de cumplimiento de los diferentes despachos judiciales o Entidades e instituciones del orden nacional y territorial debido a demoras en los tiempos de respuesta establecidos por parte de los procesos misionales y de apoyo para remitir el insumo</v>
      </c>
      <c r="I365" s="202" t="s">
        <v>74</v>
      </c>
      <c r="J365" s="202" t="s">
        <v>75</v>
      </c>
      <c r="K365" s="187" t="s">
        <v>76</v>
      </c>
      <c r="L365" s="187" t="s">
        <v>123</v>
      </c>
      <c r="M365" s="187">
        <v>40000</v>
      </c>
      <c r="N365" s="187" t="s">
        <v>214</v>
      </c>
      <c r="O365" s="205">
        <f>IF(N365="Muy alta",100,IF(N365="Alta",80,IF(N365="Media",60,IF(N365="Baja",40,IF(N365="Muy baja",20,0)))))</f>
        <v>100</v>
      </c>
      <c r="P365" s="187" t="s">
        <v>79</v>
      </c>
      <c r="Q365" s="205">
        <f>IF(P365="Catastrófico",100,IF(P365="Mayor",80,IF(P365="Moderado",60,IF(P365="Menor",40,IF(P365="Leve",20,0)))))</f>
        <v>80</v>
      </c>
      <c r="R365" s="187" t="s">
        <v>148</v>
      </c>
      <c r="S365" s="55" t="s">
        <v>923</v>
      </c>
      <c r="T365" s="35" t="str">
        <f>IF(OR(U365="Preventivo",U365="Detectivo"),"Probabilidad",IF(U365="Correctivo","Impacto"," "))</f>
        <v>Probabilidad</v>
      </c>
      <c r="U365" s="36" t="s">
        <v>100</v>
      </c>
      <c r="V365" s="36" t="s">
        <v>84</v>
      </c>
      <c r="W365" s="36" t="s">
        <v>85</v>
      </c>
      <c r="X365" s="36" t="s">
        <v>86</v>
      </c>
      <c r="Y365" s="36" t="s">
        <v>127</v>
      </c>
      <c r="Z365" s="208">
        <v>35</v>
      </c>
      <c r="AA365" s="35">
        <v>15</v>
      </c>
      <c r="AB365" s="35">
        <v>15</v>
      </c>
      <c r="AC365" s="35">
        <v>30</v>
      </c>
      <c r="AD365" s="35">
        <v>70</v>
      </c>
      <c r="AE365" s="208">
        <v>80</v>
      </c>
      <c r="AF365" s="35">
        <f>IF(U365="Correctivo",10,0)</f>
        <v>0</v>
      </c>
      <c r="AG365" s="35">
        <f>IF(T365="Probabilidad",0,IF(V365="Automatizado",25,IF(V365="Manual",15,0)))</f>
        <v>0</v>
      </c>
      <c r="AH365" s="35" t="e">
        <f>($Q$7*((AF365+AG365))/100)</f>
        <v>#VALUE!</v>
      </c>
      <c r="AI365" s="35" t="e">
        <f>Q365-AH365</f>
        <v>#VALUE!</v>
      </c>
      <c r="AJ365" s="187" t="s">
        <v>80</v>
      </c>
      <c r="AK365" s="202" t="s">
        <v>102</v>
      </c>
      <c r="AL365" s="202" t="s">
        <v>924</v>
      </c>
      <c r="AM365" s="187" t="s">
        <v>925</v>
      </c>
      <c r="AN365" s="182">
        <v>44593</v>
      </c>
      <c r="AO365" s="182">
        <v>44926</v>
      </c>
      <c r="AP365" s="182">
        <v>44742</v>
      </c>
      <c r="AQ365" s="205" t="s">
        <v>926</v>
      </c>
    </row>
    <row r="366" spans="1:43" ht="159.5" x14ac:dyDescent="0.35">
      <c r="A366" s="186"/>
      <c r="B366" s="188"/>
      <c r="C366" s="191"/>
      <c r="D366" s="194"/>
      <c r="E366" s="197"/>
      <c r="F366" s="271"/>
      <c r="G366" s="229"/>
      <c r="H366" s="191"/>
      <c r="I366" s="203"/>
      <c r="J366" s="203"/>
      <c r="K366" s="188"/>
      <c r="L366" s="188"/>
      <c r="M366" s="188"/>
      <c r="N366" s="188"/>
      <c r="O366" s="206"/>
      <c r="P366" s="188"/>
      <c r="Q366" s="206"/>
      <c r="R366" s="188"/>
      <c r="S366" s="55" t="s">
        <v>927</v>
      </c>
      <c r="T366" s="35" t="str">
        <f t="shared" ref="T366:T380" si="351">IF(OR(U366="Preventivo",U366="Detectivo"),"Probabilidad",IF(U366="Correctivo","Impacto"," "))</f>
        <v>Probabilidad</v>
      </c>
      <c r="U366" s="36" t="s">
        <v>83</v>
      </c>
      <c r="V366" s="36" t="s">
        <v>405</v>
      </c>
      <c r="W366" s="36" t="s">
        <v>85</v>
      </c>
      <c r="X366" s="36" t="s">
        <v>86</v>
      </c>
      <c r="Y366" s="36" t="s">
        <v>87</v>
      </c>
      <c r="Z366" s="209"/>
      <c r="AA366" s="35">
        <v>25</v>
      </c>
      <c r="AB366" s="35">
        <v>25</v>
      </c>
      <c r="AC366" s="35">
        <v>35</v>
      </c>
      <c r="AD366" s="35">
        <v>35</v>
      </c>
      <c r="AE366" s="209"/>
      <c r="AF366" s="35">
        <f t="shared" ref="AF366:AF382" si="352">IF(U366="Correctivo",10,0)</f>
        <v>0</v>
      </c>
      <c r="AG366" s="35">
        <f t="shared" ref="AG366:AG382" si="353">IF(T366="Probabilidad",0,IF(V366="Automatizado",25,IF(V366="Manual",15,0)))</f>
        <v>0</v>
      </c>
      <c r="AH366" s="35" t="e">
        <f>($AI$7*((AF366+AG366))/100)</f>
        <v>#VALUE!</v>
      </c>
      <c r="AI366" s="35" t="e">
        <f>AI365-AH366</f>
        <v>#VALUE!</v>
      </c>
      <c r="AJ366" s="188"/>
      <c r="AK366" s="203"/>
      <c r="AL366" s="203"/>
      <c r="AM366" s="188"/>
      <c r="AN366" s="183"/>
      <c r="AO366" s="183"/>
      <c r="AP366" s="183"/>
      <c r="AQ366" s="206"/>
    </row>
    <row r="367" spans="1:43" x14ac:dyDescent="0.35">
      <c r="A367" s="46"/>
      <c r="B367" s="189"/>
      <c r="C367" s="192"/>
      <c r="D367" s="195"/>
      <c r="E367" s="198"/>
      <c r="F367" s="272"/>
      <c r="G367" s="230"/>
      <c r="H367" s="192"/>
      <c r="I367" s="204"/>
      <c r="J367" s="204"/>
      <c r="K367" s="189"/>
      <c r="L367" s="189"/>
      <c r="M367" s="189"/>
      <c r="N367" s="189"/>
      <c r="O367" s="207"/>
      <c r="P367" s="189"/>
      <c r="Q367" s="207"/>
      <c r="R367" s="189"/>
      <c r="S367" s="34"/>
      <c r="T367" s="35" t="str">
        <f t="shared" si="351"/>
        <v xml:space="preserve"> </v>
      </c>
      <c r="U367" s="36"/>
      <c r="V367" s="36"/>
      <c r="W367" s="36"/>
      <c r="X367" s="36"/>
      <c r="Y367" s="36"/>
      <c r="Z367" s="210"/>
      <c r="AA367" s="35">
        <v>0</v>
      </c>
      <c r="AB367" s="35">
        <v>0</v>
      </c>
      <c r="AC367" s="35">
        <v>0</v>
      </c>
      <c r="AD367" s="35">
        <v>35</v>
      </c>
      <c r="AE367" s="210"/>
      <c r="AF367" s="35">
        <f t="shared" si="352"/>
        <v>0</v>
      </c>
      <c r="AG367" s="35">
        <f t="shared" si="353"/>
        <v>0</v>
      </c>
      <c r="AH367" s="35">
        <f>($AI$8*((AF367+AG367))/100)</f>
        <v>0</v>
      </c>
      <c r="AI367" s="35" t="e">
        <f>AI366-AH367</f>
        <v>#VALUE!</v>
      </c>
      <c r="AJ367" s="189"/>
      <c r="AK367" s="204"/>
      <c r="AL367" s="204"/>
      <c r="AM367" s="189"/>
      <c r="AN367" s="184"/>
      <c r="AO367" s="184"/>
      <c r="AP367" s="184"/>
      <c r="AQ367" s="207"/>
    </row>
    <row r="368" spans="1:43" ht="72.75" customHeight="1" x14ac:dyDescent="0.35">
      <c r="A368" s="186">
        <v>106</v>
      </c>
      <c r="B368" s="187" t="s">
        <v>918</v>
      </c>
      <c r="C368" s="190" t="s">
        <v>919</v>
      </c>
      <c r="D368" s="193" t="s">
        <v>928</v>
      </c>
      <c r="E368" s="196" t="s">
        <v>70</v>
      </c>
      <c r="F368" s="270" t="s">
        <v>929</v>
      </c>
      <c r="G368" s="228" t="s">
        <v>930</v>
      </c>
      <c r="H368" s="190" t="str">
        <f t="shared" ref="H368" si="354">CONCATENATE(E368," ",F368," ",G368)</f>
        <v>Posibilidad de pérdida económica y reputacional ante los jueces  y el cliente interno por incumplimiento en la contestación de procesos judiciales  en términos requeridos debido a la demora en entrega de insumos o notificación tardía de correspondencia de procesos o de citaciones a audiencias para dar trámites oportunos</v>
      </c>
      <c r="I368" s="202" t="s">
        <v>74</v>
      </c>
      <c r="J368" s="202" t="s">
        <v>75</v>
      </c>
      <c r="K368" s="187" t="s">
        <v>76</v>
      </c>
      <c r="L368" s="187" t="s">
        <v>123</v>
      </c>
      <c r="M368" s="187">
        <v>893</v>
      </c>
      <c r="N368" s="187" t="s">
        <v>78</v>
      </c>
      <c r="O368" s="205">
        <f t="shared" ref="O368" si="355">IF(N368="Muy alta",100,IF(N368="Alta",80,IF(N368="Media",60,IF(N368="Baja",40,IF(N368="Muy baja",20,0)))))</f>
        <v>60</v>
      </c>
      <c r="P368" s="187" t="s">
        <v>79</v>
      </c>
      <c r="Q368" s="205">
        <f t="shared" ref="Q368" si="356">IF(P368="Catastrófico",100,IF(P368="Mayor",80,IF(P368="Moderado",60,IF(P368="Menor",40,IF(P368="Leve",20,0)))))</f>
        <v>80</v>
      </c>
      <c r="R368" s="187" t="s">
        <v>80</v>
      </c>
      <c r="S368" s="193" t="s">
        <v>931</v>
      </c>
      <c r="T368" s="205" t="str">
        <f t="shared" si="351"/>
        <v>Probabilidad</v>
      </c>
      <c r="U368" s="187" t="s">
        <v>100</v>
      </c>
      <c r="V368" s="187" t="s">
        <v>84</v>
      </c>
      <c r="W368" s="187" t="s">
        <v>85</v>
      </c>
      <c r="X368" s="187" t="s">
        <v>86</v>
      </c>
      <c r="Y368" s="187" t="s">
        <v>87</v>
      </c>
      <c r="Z368" s="208">
        <v>42</v>
      </c>
      <c r="AA368" s="35">
        <v>15</v>
      </c>
      <c r="AB368" s="35">
        <v>15</v>
      </c>
      <c r="AC368" s="35">
        <v>18</v>
      </c>
      <c r="AD368" s="35">
        <v>42</v>
      </c>
      <c r="AE368" s="208">
        <v>80</v>
      </c>
      <c r="AF368" s="35">
        <f t="shared" si="352"/>
        <v>0</v>
      </c>
      <c r="AG368" s="35">
        <f t="shared" si="353"/>
        <v>0</v>
      </c>
      <c r="AH368" s="35">
        <f>($Q$10*((AF368+AG368))/100)</f>
        <v>0</v>
      </c>
      <c r="AI368" s="35">
        <f>Q368-AH368</f>
        <v>80</v>
      </c>
      <c r="AJ368" s="187" t="s">
        <v>80</v>
      </c>
      <c r="AK368" s="202" t="s">
        <v>102</v>
      </c>
      <c r="AL368" s="202" t="s">
        <v>924</v>
      </c>
      <c r="AM368" s="187" t="s">
        <v>932</v>
      </c>
      <c r="AN368" s="179">
        <v>44593</v>
      </c>
      <c r="AO368" s="179">
        <v>44926</v>
      </c>
      <c r="AP368" s="179">
        <v>44742</v>
      </c>
      <c r="AQ368" s="205" t="s">
        <v>933</v>
      </c>
    </row>
    <row r="369" spans="1:43" ht="72.75" customHeight="1" x14ac:dyDescent="0.35">
      <c r="A369" s="186"/>
      <c r="B369" s="188"/>
      <c r="C369" s="191"/>
      <c r="D369" s="194"/>
      <c r="E369" s="197"/>
      <c r="F369" s="271"/>
      <c r="G369" s="229"/>
      <c r="H369" s="191"/>
      <c r="I369" s="203"/>
      <c r="J369" s="203"/>
      <c r="K369" s="188"/>
      <c r="L369" s="188"/>
      <c r="M369" s="188"/>
      <c r="N369" s="188"/>
      <c r="O369" s="206"/>
      <c r="P369" s="188"/>
      <c r="Q369" s="206"/>
      <c r="R369" s="188"/>
      <c r="S369" s="194"/>
      <c r="T369" s="206"/>
      <c r="U369" s="188"/>
      <c r="V369" s="188"/>
      <c r="W369" s="188"/>
      <c r="X369" s="188"/>
      <c r="Y369" s="188"/>
      <c r="Z369" s="209"/>
      <c r="AA369" s="35">
        <v>0</v>
      </c>
      <c r="AB369" s="35">
        <v>0</v>
      </c>
      <c r="AC369" s="35">
        <v>0</v>
      </c>
      <c r="AD369" s="35">
        <v>42</v>
      </c>
      <c r="AE369" s="209"/>
      <c r="AF369" s="35">
        <f t="shared" si="352"/>
        <v>0</v>
      </c>
      <c r="AG369" s="35">
        <f t="shared" si="353"/>
        <v>0</v>
      </c>
      <c r="AH369" s="35">
        <f>($AI$10*((AF369+AG369))/100)</f>
        <v>0</v>
      </c>
      <c r="AI369" s="35">
        <f>AI368-AH369</f>
        <v>80</v>
      </c>
      <c r="AJ369" s="188"/>
      <c r="AK369" s="203"/>
      <c r="AL369" s="203"/>
      <c r="AM369" s="188"/>
      <c r="AN369" s="180"/>
      <c r="AO369" s="180"/>
      <c r="AP369" s="180"/>
      <c r="AQ369" s="206"/>
    </row>
    <row r="370" spans="1:43" ht="72.75" customHeight="1" x14ac:dyDescent="0.35">
      <c r="A370" s="186"/>
      <c r="B370" s="189"/>
      <c r="C370" s="192"/>
      <c r="D370" s="195"/>
      <c r="E370" s="198"/>
      <c r="F370" s="272"/>
      <c r="G370" s="230"/>
      <c r="H370" s="192"/>
      <c r="I370" s="204"/>
      <c r="J370" s="204"/>
      <c r="K370" s="189"/>
      <c r="L370" s="189"/>
      <c r="M370" s="189"/>
      <c r="N370" s="189"/>
      <c r="O370" s="207"/>
      <c r="P370" s="189"/>
      <c r="Q370" s="207"/>
      <c r="R370" s="189"/>
      <c r="S370" s="195"/>
      <c r="T370" s="207"/>
      <c r="U370" s="189"/>
      <c r="V370" s="189"/>
      <c r="W370" s="189"/>
      <c r="X370" s="189"/>
      <c r="Y370" s="189"/>
      <c r="Z370" s="210"/>
      <c r="AA370" s="35">
        <v>0</v>
      </c>
      <c r="AB370" s="35">
        <v>0</v>
      </c>
      <c r="AC370" s="35">
        <v>0</v>
      </c>
      <c r="AD370" s="35">
        <v>42</v>
      </c>
      <c r="AE370" s="210"/>
      <c r="AF370" s="35">
        <f t="shared" si="352"/>
        <v>0</v>
      </c>
      <c r="AG370" s="35">
        <f t="shared" si="353"/>
        <v>0</v>
      </c>
      <c r="AH370" s="35">
        <f>($AI$11*((AF370+AG370))/100)</f>
        <v>0</v>
      </c>
      <c r="AI370" s="35">
        <f>AI369-AH370</f>
        <v>80</v>
      </c>
      <c r="AJ370" s="189"/>
      <c r="AK370" s="204"/>
      <c r="AL370" s="204"/>
      <c r="AM370" s="189"/>
      <c r="AN370" s="181"/>
      <c r="AO370" s="181"/>
      <c r="AP370" s="181"/>
      <c r="AQ370" s="207"/>
    </row>
    <row r="371" spans="1:43" ht="97.5" customHeight="1" x14ac:dyDescent="0.35">
      <c r="A371" s="186">
        <v>107</v>
      </c>
      <c r="B371" s="187" t="s">
        <v>918</v>
      </c>
      <c r="C371" s="190" t="s">
        <v>919</v>
      </c>
      <c r="D371" s="193" t="s">
        <v>934</v>
      </c>
      <c r="E371" s="196" t="s">
        <v>129</v>
      </c>
      <c r="F371" s="270" t="s">
        <v>935</v>
      </c>
      <c r="G371" s="228" t="s">
        <v>936</v>
      </c>
      <c r="H371" s="190" t="str">
        <f t="shared" ref="H371" si="357">CONCATENATE(E371," ",F371," ",G371)</f>
        <v>Posibilidad de pérdida reputacional ante la Corte Constitucional y las demás Entidades  por incumplimiento en la presentación de los informes en respuesta a los requerimientos hechos por la Corte Constitucional en el marco del Estado de Cosas Inconstitucional declarado por la Sentencia T025 de 2004 debido a que la información suministrada es parcial  o la demora en la entrega de insumos por parte de los procesos y  la demás Entidades para realizar informes a la Corte Constitucional</v>
      </c>
      <c r="I371" s="202" t="s">
        <v>74</v>
      </c>
      <c r="J371" s="202" t="s">
        <v>75</v>
      </c>
      <c r="K371" s="187" t="s">
        <v>76</v>
      </c>
      <c r="L371" s="187" t="s">
        <v>123</v>
      </c>
      <c r="M371" s="187">
        <v>45</v>
      </c>
      <c r="N371" s="187" t="s">
        <v>124</v>
      </c>
      <c r="O371" s="205">
        <f t="shared" ref="O371" si="358">IF(N371="Muy alta",100,IF(N371="Alta",80,IF(N371="Media",60,IF(N371="Baja",40,IF(N371="Muy baja",20,0)))))</f>
        <v>40</v>
      </c>
      <c r="P371" s="187" t="s">
        <v>88</v>
      </c>
      <c r="Q371" s="205">
        <f t="shared" ref="Q371" si="359">IF(P371="Catastrófico",100,IF(P371="Mayor",80,IF(P371="Moderado",60,IF(P371="Menor",40,IF(P371="Leve",20,0)))))</f>
        <v>60</v>
      </c>
      <c r="R371" s="187" t="s">
        <v>88</v>
      </c>
      <c r="S371" s="193" t="s">
        <v>937</v>
      </c>
      <c r="T371" s="205" t="str">
        <f t="shared" si="351"/>
        <v>Probabilidad</v>
      </c>
      <c r="U371" s="187" t="s">
        <v>83</v>
      </c>
      <c r="V371" s="187" t="s">
        <v>84</v>
      </c>
      <c r="W371" s="187" t="s">
        <v>85</v>
      </c>
      <c r="X371" s="187" t="s">
        <v>86</v>
      </c>
      <c r="Y371" s="187" t="s">
        <v>87</v>
      </c>
      <c r="Z371" s="208">
        <v>24</v>
      </c>
      <c r="AA371" s="35">
        <v>25</v>
      </c>
      <c r="AB371" s="35">
        <v>15</v>
      </c>
      <c r="AC371" s="35">
        <v>16</v>
      </c>
      <c r="AD371" s="35">
        <v>24</v>
      </c>
      <c r="AE371" s="208">
        <v>60</v>
      </c>
      <c r="AF371" s="35">
        <f t="shared" si="352"/>
        <v>0</v>
      </c>
      <c r="AG371" s="35">
        <f t="shared" si="353"/>
        <v>0</v>
      </c>
      <c r="AH371" s="35">
        <f>($Q$13*((AF371+AG371))/100)</f>
        <v>0</v>
      </c>
      <c r="AI371" s="35">
        <f>Q371-AH371</f>
        <v>60</v>
      </c>
      <c r="AJ371" s="187" t="s">
        <v>88</v>
      </c>
      <c r="AK371" s="202" t="s">
        <v>89</v>
      </c>
      <c r="AL371" s="202" t="s">
        <v>938</v>
      </c>
      <c r="AM371" s="187" t="s">
        <v>91</v>
      </c>
      <c r="AN371" s="211"/>
      <c r="AO371" s="211"/>
      <c r="AP371" s="211"/>
      <c r="AQ371" s="211"/>
    </row>
    <row r="372" spans="1:43" ht="97.5" customHeight="1" x14ac:dyDescent="0.35">
      <c r="A372" s="186"/>
      <c r="B372" s="188"/>
      <c r="C372" s="191"/>
      <c r="D372" s="194"/>
      <c r="E372" s="197"/>
      <c r="F372" s="271"/>
      <c r="G372" s="229"/>
      <c r="H372" s="191"/>
      <c r="I372" s="203"/>
      <c r="J372" s="203"/>
      <c r="K372" s="188"/>
      <c r="L372" s="188"/>
      <c r="M372" s="188"/>
      <c r="N372" s="188"/>
      <c r="O372" s="206"/>
      <c r="P372" s="188"/>
      <c r="Q372" s="206"/>
      <c r="R372" s="188"/>
      <c r="S372" s="194"/>
      <c r="T372" s="206"/>
      <c r="U372" s="188"/>
      <c r="V372" s="188"/>
      <c r="W372" s="188"/>
      <c r="X372" s="188"/>
      <c r="Y372" s="188"/>
      <c r="Z372" s="209"/>
      <c r="AA372" s="35">
        <v>0</v>
      </c>
      <c r="AB372" s="35">
        <v>0</v>
      </c>
      <c r="AC372" s="35">
        <v>0</v>
      </c>
      <c r="AD372" s="35">
        <v>24</v>
      </c>
      <c r="AE372" s="209"/>
      <c r="AF372" s="35">
        <f t="shared" si="352"/>
        <v>0</v>
      </c>
      <c r="AG372" s="35">
        <f t="shared" si="353"/>
        <v>0</v>
      </c>
      <c r="AH372" s="35">
        <f>($AI$13*((AF372+AG372))/100)</f>
        <v>0</v>
      </c>
      <c r="AI372" s="35">
        <f>AI371-AH372</f>
        <v>60</v>
      </c>
      <c r="AJ372" s="188"/>
      <c r="AK372" s="203"/>
      <c r="AL372" s="203"/>
      <c r="AM372" s="188"/>
      <c r="AN372" s="212"/>
      <c r="AO372" s="212"/>
      <c r="AP372" s="212"/>
      <c r="AQ372" s="212"/>
    </row>
    <row r="373" spans="1:43" ht="97.5" customHeight="1" x14ac:dyDescent="0.35">
      <c r="A373" s="186"/>
      <c r="B373" s="189"/>
      <c r="C373" s="192"/>
      <c r="D373" s="195"/>
      <c r="E373" s="198"/>
      <c r="F373" s="272"/>
      <c r="G373" s="230"/>
      <c r="H373" s="192"/>
      <c r="I373" s="204"/>
      <c r="J373" s="204"/>
      <c r="K373" s="189"/>
      <c r="L373" s="189"/>
      <c r="M373" s="189"/>
      <c r="N373" s="189"/>
      <c r="O373" s="207"/>
      <c r="P373" s="189"/>
      <c r="Q373" s="207"/>
      <c r="R373" s="189"/>
      <c r="S373" s="195"/>
      <c r="T373" s="207"/>
      <c r="U373" s="189"/>
      <c r="V373" s="189"/>
      <c r="W373" s="189"/>
      <c r="X373" s="189"/>
      <c r="Y373" s="189"/>
      <c r="Z373" s="210"/>
      <c r="AA373" s="35">
        <v>0</v>
      </c>
      <c r="AB373" s="35">
        <v>0</v>
      </c>
      <c r="AC373" s="35">
        <v>0</v>
      </c>
      <c r="AD373" s="35">
        <v>24</v>
      </c>
      <c r="AE373" s="210"/>
      <c r="AF373" s="35">
        <f t="shared" si="352"/>
        <v>0</v>
      </c>
      <c r="AG373" s="35">
        <f t="shared" si="353"/>
        <v>0</v>
      </c>
      <c r="AH373" s="35">
        <f>($AI$14*((AF373+AG373))/100)</f>
        <v>0</v>
      </c>
      <c r="AI373" s="35">
        <f>AI372-AH373</f>
        <v>60</v>
      </c>
      <c r="AJ373" s="189"/>
      <c r="AK373" s="204"/>
      <c r="AL373" s="204"/>
      <c r="AM373" s="189"/>
      <c r="AN373" s="213"/>
      <c r="AO373" s="213"/>
      <c r="AP373" s="213"/>
      <c r="AQ373" s="213"/>
    </row>
    <row r="374" spans="1:43" ht="72.75" customHeight="1" x14ac:dyDescent="0.35">
      <c r="A374" s="186">
        <v>108</v>
      </c>
      <c r="B374" s="187" t="s">
        <v>918</v>
      </c>
      <c r="C374" s="190" t="s">
        <v>919</v>
      </c>
      <c r="D374" s="193" t="s">
        <v>934</v>
      </c>
      <c r="E374" s="196" t="s">
        <v>129</v>
      </c>
      <c r="F374" s="297" t="s">
        <v>939</v>
      </c>
      <c r="G374" s="193" t="s">
        <v>940</v>
      </c>
      <c r="H374" s="190" t="str">
        <f t="shared" ref="H374" si="360">CONCATENATE(E374," ",F374," ",G374)</f>
        <v>Posibilidad de pérdida reputacional ante las victimas del conflicto armado por la demora en el tramite  y emisión   de las respuestas a los recursos de  apelación, queja y revocatoria directa debido a la  demora en la entrega de insumos y la demora en la emisión de actos administrativos por perdida de expedientes que contienen la información de la victima.</v>
      </c>
      <c r="I374" s="202" t="s">
        <v>74</v>
      </c>
      <c r="J374" s="202" t="s">
        <v>75</v>
      </c>
      <c r="K374" s="187" t="s">
        <v>76</v>
      </c>
      <c r="L374" s="187" t="s">
        <v>123</v>
      </c>
      <c r="M374" s="187">
        <v>10000</v>
      </c>
      <c r="N374" s="187" t="s">
        <v>214</v>
      </c>
      <c r="O374" s="205">
        <f t="shared" ref="O374" si="361">IF(N374="Muy alta",100,IF(N374="Alta",80,IF(N374="Media",60,IF(N374="Baja",40,IF(N374="Muy baja",20,0)))))</f>
        <v>100</v>
      </c>
      <c r="P374" s="187" t="s">
        <v>79</v>
      </c>
      <c r="Q374" s="205">
        <f t="shared" ref="Q374" si="362">IF(P374="Catastrófico",100,IF(P374="Mayor",80,IF(P374="Moderado",60,IF(P374="Menor",40,IF(P374="Leve",20,0)))))</f>
        <v>80</v>
      </c>
      <c r="R374" s="187" t="s">
        <v>148</v>
      </c>
      <c r="S374" s="193" t="s">
        <v>941</v>
      </c>
      <c r="T374" s="205" t="str">
        <f t="shared" si="351"/>
        <v>Probabilidad</v>
      </c>
      <c r="U374" s="187" t="s">
        <v>83</v>
      </c>
      <c r="V374" s="187" t="s">
        <v>405</v>
      </c>
      <c r="W374" s="187" t="s">
        <v>85</v>
      </c>
      <c r="X374" s="187" t="s">
        <v>86</v>
      </c>
      <c r="Y374" s="187" t="s">
        <v>87</v>
      </c>
      <c r="Z374" s="208">
        <v>50</v>
      </c>
      <c r="AA374" s="35">
        <v>25</v>
      </c>
      <c r="AB374" s="35">
        <v>25</v>
      </c>
      <c r="AC374" s="35">
        <v>50</v>
      </c>
      <c r="AD374" s="35">
        <v>50</v>
      </c>
      <c r="AE374" s="208">
        <v>80</v>
      </c>
      <c r="AF374" s="35">
        <f t="shared" si="352"/>
        <v>0</v>
      </c>
      <c r="AG374" s="35">
        <f t="shared" si="353"/>
        <v>0</v>
      </c>
      <c r="AH374" s="35">
        <f>($Q$16*((AF374+AG374))/100)</f>
        <v>0</v>
      </c>
      <c r="AI374" s="35">
        <f>Q374-AH374</f>
        <v>80</v>
      </c>
      <c r="AJ374" s="187" t="s">
        <v>80</v>
      </c>
      <c r="AK374" s="202" t="s">
        <v>102</v>
      </c>
      <c r="AL374" s="202" t="s">
        <v>924</v>
      </c>
      <c r="AM374" s="187" t="s">
        <v>942</v>
      </c>
      <c r="AN374" s="182">
        <v>44593</v>
      </c>
      <c r="AO374" s="182">
        <v>44926</v>
      </c>
      <c r="AP374" s="182">
        <v>44742</v>
      </c>
      <c r="AQ374" s="205" t="s">
        <v>943</v>
      </c>
    </row>
    <row r="375" spans="1:43" ht="72.75" customHeight="1" x14ac:dyDescent="0.35">
      <c r="A375" s="186"/>
      <c r="B375" s="188"/>
      <c r="C375" s="191"/>
      <c r="D375" s="194"/>
      <c r="E375" s="197"/>
      <c r="F375" s="298"/>
      <c r="G375" s="194"/>
      <c r="H375" s="191"/>
      <c r="I375" s="203"/>
      <c r="J375" s="203"/>
      <c r="K375" s="188"/>
      <c r="L375" s="188"/>
      <c r="M375" s="188"/>
      <c r="N375" s="188"/>
      <c r="O375" s="206"/>
      <c r="P375" s="188"/>
      <c r="Q375" s="206"/>
      <c r="R375" s="188"/>
      <c r="S375" s="194"/>
      <c r="T375" s="206"/>
      <c r="U375" s="188"/>
      <c r="V375" s="188"/>
      <c r="W375" s="188"/>
      <c r="X375" s="188"/>
      <c r="Y375" s="188"/>
      <c r="Z375" s="209"/>
      <c r="AA375" s="35">
        <v>0</v>
      </c>
      <c r="AB375" s="35">
        <v>0</v>
      </c>
      <c r="AC375" s="35">
        <v>0</v>
      </c>
      <c r="AD375" s="35">
        <v>50</v>
      </c>
      <c r="AE375" s="209"/>
      <c r="AF375" s="35">
        <f t="shared" si="352"/>
        <v>0</v>
      </c>
      <c r="AG375" s="35">
        <f t="shared" si="353"/>
        <v>0</v>
      </c>
      <c r="AH375" s="35">
        <f>($AI$16*((AF375+AG375))/100)</f>
        <v>0</v>
      </c>
      <c r="AI375" s="35">
        <f>AI374-AH375</f>
        <v>80</v>
      </c>
      <c r="AJ375" s="188"/>
      <c r="AK375" s="203"/>
      <c r="AL375" s="203"/>
      <c r="AM375" s="188"/>
      <c r="AN375" s="183"/>
      <c r="AO375" s="183"/>
      <c r="AP375" s="183"/>
      <c r="AQ375" s="206"/>
    </row>
    <row r="376" spans="1:43" ht="72.75" customHeight="1" x14ac:dyDescent="0.35">
      <c r="A376" s="186"/>
      <c r="B376" s="189"/>
      <c r="C376" s="192"/>
      <c r="D376" s="195"/>
      <c r="E376" s="198"/>
      <c r="F376" s="299"/>
      <c r="G376" s="195"/>
      <c r="H376" s="192"/>
      <c r="I376" s="204"/>
      <c r="J376" s="204"/>
      <c r="K376" s="189"/>
      <c r="L376" s="189"/>
      <c r="M376" s="189"/>
      <c r="N376" s="189"/>
      <c r="O376" s="207"/>
      <c r="P376" s="189"/>
      <c r="Q376" s="207"/>
      <c r="R376" s="189"/>
      <c r="S376" s="195"/>
      <c r="T376" s="207"/>
      <c r="U376" s="189"/>
      <c r="V376" s="189"/>
      <c r="W376" s="189"/>
      <c r="X376" s="189"/>
      <c r="Y376" s="189"/>
      <c r="Z376" s="210"/>
      <c r="AA376" s="35">
        <v>0</v>
      </c>
      <c r="AB376" s="35">
        <v>0</v>
      </c>
      <c r="AC376" s="35">
        <v>0</v>
      </c>
      <c r="AD376" s="35">
        <v>50</v>
      </c>
      <c r="AE376" s="210"/>
      <c r="AF376" s="35">
        <f t="shared" si="352"/>
        <v>0</v>
      </c>
      <c r="AG376" s="35">
        <f t="shared" si="353"/>
        <v>0</v>
      </c>
      <c r="AH376" s="35">
        <f>($AI$17*((AF376+AG376))/100)</f>
        <v>0</v>
      </c>
      <c r="AI376" s="35">
        <f>AI375-AH376</f>
        <v>80</v>
      </c>
      <c r="AJ376" s="189"/>
      <c r="AK376" s="204"/>
      <c r="AL376" s="204"/>
      <c r="AM376" s="189"/>
      <c r="AN376" s="184"/>
      <c r="AO376" s="184"/>
      <c r="AP376" s="184"/>
      <c r="AQ376" s="207"/>
    </row>
    <row r="377" spans="1:43" ht="84" customHeight="1" x14ac:dyDescent="0.35">
      <c r="A377" s="186">
        <v>109</v>
      </c>
      <c r="B377" s="187" t="s">
        <v>918</v>
      </c>
      <c r="C377" s="190" t="s">
        <v>919</v>
      </c>
      <c r="D377" s="193" t="s">
        <v>944</v>
      </c>
      <c r="E377" s="196"/>
      <c r="F377" s="228"/>
      <c r="G377" s="202"/>
      <c r="H377" s="190" t="s">
        <v>945</v>
      </c>
      <c r="I377" s="202" t="s">
        <v>96</v>
      </c>
      <c r="J377" s="202" t="s">
        <v>75</v>
      </c>
      <c r="K377" s="187" t="s">
        <v>97</v>
      </c>
      <c r="L377" s="187" t="s">
        <v>98</v>
      </c>
      <c r="M377" s="187">
        <v>4500</v>
      </c>
      <c r="N377" s="187" t="s">
        <v>214</v>
      </c>
      <c r="O377" s="205">
        <f t="shared" ref="O377" si="363">IF(N377="Muy alta",100,IF(N377="Alta",80,IF(N377="Media",60,IF(N377="Baja",40,IF(N377="Muy baja",20,0)))))</f>
        <v>100</v>
      </c>
      <c r="P377" s="187" t="s">
        <v>79</v>
      </c>
      <c r="Q377" s="205">
        <f t="shared" ref="Q377" si="364">IF(P377="Catastrófico",100,IF(P377="Mayor",80,IF(P377="Moderado",60,IF(P377="Menor",40,IF(P377="Leve",20,0)))))</f>
        <v>80</v>
      </c>
      <c r="R377" s="187" t="s">
        <v>148</v>
      </c>
      <c r="S377" s="193" t="s">
        <v>946</v>
      </c>
      <c r="T377" s="205" t="str">
        <f t="shared" si="351"/>
        <v>Probabilidad</v>
      </c>
      <c r="U377" s="187" t="s">
        <v>83</v>
      </c>
      <c r="V377" s="187" t="s">
        <v>84</v>
      </c>
      <c r="W377" s="187" t="s">
        <v>85</v>
      </c>
      <c r="X377" s="187" t="s">
        <v>86</v>
      </c>
      <c r="Y377" s="187" t="s">
        <v>87</v>
      </c>
      <c r="Z377" s="208">
        <v>60</v>
      </c>
      <c r="AA377" s="35">
        <v>25</v>
      </c>
      <c r="AB377" s="35">
        <v>15</v>
      </c>
      <c r="AC377" s="35">
        <v>40</v>
      </c>
      <c r="AD377" s="35">
        <v>60</v>
      </c>
      <c r="AE377" s="208">
        <v>80</v>
      </c>
      <c r="AF377" s="35">
        <f t="shared" si="352"/>
        <v>0</v>
      </c>
      <c r="AG377" s="35">
        <f t="shared" si="353"/>
        <v>0</v>
      </c>
      <c r="AH377" s="35">
        <f>($Q$19*((AF377+AG377))/100)</f>
        <v>0</v>
      </c>
      <c r="AI377" s="35">
        <f t="shared" ref="AI377" si="365">Q377-AH377</f>
        <v>80</v>
      </c>
      <c r="AJ377" s="187" t="s">
        <v>88</v>
      </c>
      <c r="AK377" s="202" t="s">
        <v>102</v>
      </c>
      <c r="AL377" s="202" t="s">
        <v>947</v>
      </c>
      <c r="AM377" s="187" t="s">
        <v>948</v>
      </c>
      <c r="AN377" s="179">
        <v>44562</v>
      </c>
      <c r="AO377" s="179">
        <v>44561</v>
      </c>
      <c r="AP377" s="179">
        <v>44742</v>
      </c>
      <c r="AQ377" s="205" t="s">
        <v>949</v>
      </c>
    </row>
    <row r="378" spans="1:43" ht="84" customHeight="1" x14ac:dyDescent="0.35">
      <c r="A378" s="186"/>
      <c r="B378" s="188"/>
      <c r="C378" s="191"/>
      <c r="D378" s="194"/>
      <c r="E378" s="197"/>
      <c r="F378" s="229"/>
      <c r="G378" s="203"/>
      <c r="H378" s="191"/>
      <c r="I378" s="203"/>
      <c r="J378" s="203"/>
      <c r="K378" s="188"/>
      <c r="L378" s="188"/>
      <c r="M378" s="188"/>
      <c r="N378" s="188"/>
      <c r="O378" s="206"/>
      <c r="P378" s="188"/>
      <c r="Q378" s="206"/>
      <c r="R378" s="188"/>
      <c r="S378" s="194"/>
      <c r="T378" s="206"/>
      <c r="U378" s="188"/>
      <c r="V378" s="188"/>
      <c r="W378" s="188"/>
      <c r="X378" s="188"/>
      <c r="Y378" s="188"/>
      <c r="Z378" s="209"/>
      <c r="AA378" s="35">
        <v>0</v>
      </c>
      <c r="AB378" s="35">
        <v>0</v>
      </c>
      <c r="AC378" s="35">
        <v>0</v>
      </c>
      <c r="AD378" s="35">
        <v>60</v>
      </c>
      <c r="AE378" s="209"/>
      <c r="AF378" s="35">
        <f t="shared" si="352"/>
        <v>0</v>
      </c>
      <c r="AG378" s="35">
        <f t="shared" si="353"/>
        <v>0</v>
      </c>
      <c r="AH378" s="35">
        <f>($AI$19*((AF378+AG378))/100)</f>
        <v>0</v>
      </c>
      <c r="AI378" s="35">
        <f t="shared" ref="AI378:AI379" si="366">AI377-AH378</f>
        <v>80</v>
      </c>
      <c r="AJ378" s="188"/>
      <c r="AK378" s="203"/>
      <c r="AL378" s="203"/>
      <c r="AM378" s="188"/>
      <c r="AN378" s="180"/>
      <c r="AO378" s="180"/>
      <c r="AP378" s="180"/>
      <c r="AQ378" s="206"/>
    </row>
    <row r="379" spans="1:43" ht="84" customHeight="1" x14ac:dyDescent="0.35">
      <c r="A379" s="186"/>
      <c r="B379" s="189"/>
      <c r="C379" s="192"/>
      <c r="D379" s="195"/>
      <c r="E379" s="198"/>
      <c r="F379" s="230"/>
      <c r="G379" s="204"/>
      <c r="H379" s="192"/>
      <c r="I379" s="204"/>
      <c r="J379" s="204"/>
      <c r="K379" s="189"/>
      <c r="L379" s="189"/>
      <c r="M379" s="189"/>
      <c r="N379" s="189"/>
      <c r="O379" s="207"/>
      <c r="P379" s="189"/>
      <c r="Q379" s="207"/>
      <c r="R379" s="189"/>
      <c r="S379" s="195"/>
      <c r="T379" s="207"/>
      <c r="U379" s="189"/>
      <c r="V379" s="189"/>
      <c r="W379" s="189"/>
      <c r="X379" s="189"/>
      <c r="Y379" s="189"/>
      <c r="Z379" s="210"/>
      <c r="AA379" s="35">
        <v>0</v>
      </c>
      <c r="AB379" s="35">
        <v>0</v>
      </c>
      <c r="AC379" s="35">
        <v>0</v>
      </c>
      <c r="AD379" s="35">
        <v>60</v>
      </c>
      <c r="AE379" s="210"/>
      <c r="AF379" s="35">
        <f t="shared" si="352"/>
        <v>0</v>
      </c>
      <c r="AG379" s="35">
        <f t="shared" si="353"/>
        <v>0</v>
      </c>
      <c r="AH379" s="35">
        <f>($AI$20*((AF379+AG379))/100)</f>
        <v>0</v>
      </c>
      <c r="AI379" s="35">
        <f t="shared" si="366"/>
        <v>80</v>
      </c>
      <c r="AJ379" s="189"/>
      <c r="AK379" s="204"/>
      <c r="AL379" s="204"/>
      <c r="AM379" s="189"/>
      <c r="AN379" s="181"/>
      <c r="AO379" s="181"/>
      <c r="AP379" s="181"/>
      <c r="AQ379" s="207"/>
    </row>
    <row r="380" spans="1:43" ht="105.75" customHeight="1" x14ac:dyDescent="0.35">
      <c r="A380" s="186">
        <v>110</v>
      </c>
      <c r="B380" s="187" t="s">
        <v>918</v>
      </c>
      <c r="C380" s="190" t="s">
        <v>919</v>
      </c>
      <c r="D380" s="193" t="s">
        <v>944</v>
      </c>
      <c r="E380" s="196" t="s">
        <v>70</v>
      </c>
      <c r="F380" s="297" t="s">
        <v>950</v>
      </c>
      <c r="G380" s="297" t="s">
        <v>951</v>
      </c>
      <c r="H380" s="190" t="str">
        <f t="shared" ref="H380" si="367">CONCATENATE(E380," ",F380," ",G380)</f>
        <v>Posibilidad de pérdida económica y reputacional ante las partes interesadas por la divulgación, alteración no autorizada o Indisponibilidad de  la información registrada en documento  digital  debido a no contar con una de herramienta o aplicativo para  almacenar  la información del proceso y sus grupos de trabajo y la falta de disponibilidad de personal para solucionar requerimientos y desarrollos tecnológicos.</v>
      </c>
      <c r="I380" s="202" t="s">
        <v>133</v>
      </c>
      <c r="J380" s="202" t="s">
        <v>952</v>
      </c>
      <c r="K380" s="187" t="s">
        <v>395</v>
      </c>
      <c r="L380" s="187" t="s">
        <v>420</v>
      </c>
      <c r="M380" s="187">
        <v>30000</v>
      </c>
      <c r="N380" s="187" t="s">
        <v>214</v>
      </c>
      <c r="O380" s="205">
        <f t="shared" ref="O380" si="368">IF(N380="Muy alta",100,IF(N380="Alta",80,IF(N380="Media",60,IF(N380="Baja",40,IF(N380="Muy baja",20,0)))))</f>
        <v>100</v>
      </c>
      <c r="P380" s="187" t="s">
        <v>79</v>
      </c>
      <c r="Q380" s="205">
        <f t="shared" ref="Q380" si="369">IF(P380="Catastrófico",100,IF(P380="Mayor",80,IF(P380="Moderado",60,IF(P380="Menor",40,IF(P380="Leve",20,0)))))</f>
        <v>80</v>
      </c>
      <c r="R380" s="187" t="s">
        <v>80</v>
      </c>
      <c r="S380" s="193" t="s">
        <v>953</v>
      </c>
      <c r="T380" s="205" t="str">
        <f t="shared" si="351"/>
        <v>Probabilidad</v>
      </c>
      <c r="U380" s="187" t="s">
        <v>83</v>
      </c>
      <c r="V380" s="187" t="s">
        <v>84</v>
      </c>
      <c r="W380" s="187" t="s">
        <v>85</v>
      </c>
      <c r="X380" s="187" t="s">
        <v>86</v>
      </c>
      <c r="Y380" s="187" t="s">
        <v>87</v>
      </c>
      <c r="Z380" s="208">
        <v>60</v>
      </c>
      <c r="AA380" s="35">
        <v>25</v>
      </c>
      <c r="AB380" s="35">
        <v>15</v>
      </c>
      <c r="AC380" s="35">
        <v>40</v>
      </c>
      <c r="AD380" s="35">
        <v>60</v>
      </c>
      <c r="AE380" s="208">
        <v>80</v>
      </c>
      <c r="AF380" s="35">
        <f t="shared" si="352"/>
        <v>0</v>
      </c>
      <c r="AG380" s="35">
        <f t="shared" si="353"/>
        <v>0</v>
      </c>
      <c r="AH380" s="35">
        <f>($Q$22*((AF380+AG380))/100)</f>
        <v>0</v>
      </c>
      <c r="AI380" s="35">
        <f t="shared" ref="AI380" si="370">Q380-AH380</f>
        <v>80</v>
      </c>
      <c r="AJ380" s="187" t="s">
        <v>80</v>
      </c>
      <c r="AK380" s="202" t="s">
        <v>102</v>
      </c>
      <c r="AL380" s="202" t="s">
        <v>924</v>
      </c>
      <c r="AM380" s="187" t="s">
        <v>954</v>
      </c>
      <c r="AN380" s="179">
        <v>44562</v>
      </c>
      <c r="AO380" s="179">
        <v>44561</v>
      </c>
      <c r="AP380" s="179">
        <v>44742</v>
      </c>
      <c r="AQ380" s="205" t="s">
        <v>955</v>
      </c>
    </row>
    <row r="381" spans="1:43" ht="105.75" customHeight="1" x14ac:dyDescent="0.35">
      <c r="A381" s="186"/>
      <c r="B381" s="188"/>
      <c r="C381" s="191"/>
      <c r="D381" s="194"/>
      <c r="E381" s="197"/>
      <c r="F381" s="298"/>
      <c r="G381" s="298"/>
      <c r="H381" s="191"/>
      <c r="I381" s="203"/>
      <c r="J381" s="203"/>
      <c r="K381" s="188"/>
      <c r="L381" s="188"/>
      <c r="M381" s="188"/>
      <c r="N381" s="188"/>
      <c r="O381" s="206"/>
      <c r="P381" s="188"/>
      <c r="Q381" s="206"/>
      <c r="R381" s="188"/>
      <c r="S381" s="194"/>
      <c r="T381" s="206"/>
      <c r="U381" s="188"/>
      <c r="V381" s="188"/>
      <c r="W381" s="188"/>
      <c r="X381" s="188"/>
      <c r="Y381" s="188"/>
      <c r="Z381" s="209"/>
      <c r="AA381" s="35">
        <v>0</v>
      </c>
      <c r="AB381" s="35">
        <v>0</v>
      </c>
      <c r="AC381" s="35">
        <v>0</v>
      </c>
      <c r="AD381" s="35">
        <v>60</v>
      </c>
      <c r="AE381" s="209"/>
      <c r="AF381" s="35">
        <f t="shared" si="352"/>
        <v>0</v>
      </c>
      <c r="AG381" s="35">
        <f t="shared" si="353"/>
        <v>0</v>
      </c>
      <c r="AH381" s="35">
        <f>($AI$22*((AF381+AG381))/100)</f>
        <v>0</v>
      </c>
      <c r="AI381" s="35">
        <f t="shared" ref="AI381:AI382" si="371">AI380-AH381</f>
        <v>80</v>
      </c>
      <c r="AJ381" s="188"/>
      <c r="AK381" s="203"/>
      <c r="AL381" s="203"/>
      <c r="AM381" s="188"/>
      <c r="AN381" s="180"/>
      <c r="AO381" s="180"/>
      <c r="AP381" s="180"/>
      <c r="AQ381" s="206"/>
    </row>
    <row r="382" spans="1:43" ht="105.75" customHeight="1" x14ac:dyDescent="0.35">
      <c r="A382" s="186"/>
      <c r="B382" s="189"/>
      <c r="C382" s="192"/>
      <c r="D382" s="195"/>
      <c r="E382" s="198"/>
      <c r="F382" s="299"/>
      <c r="G382" s="299"/>
      <c r="H382" s="192"/>
      <c r="I382" s="204"/>
      <c r="J382" s="204"/>
      <c r="K382" s="189"/>
      <c r="L382" s="189"/>
      <c r="M382" s="189"/>
      <c r="N382" s="189"/>
      <c r="O382" s="207"/>
      <c r="P382" s="189"/>
      <c r="Q382" s="207"/>
      <c r="R382" s="189"/>
      <c r="S382" s="195"/>
      <c r="T382" s="207"/>
      <c r="U382" s="189"/>
      <c r="V382" s="189"/>
      <c r="W382" s="189"/>
      <c r="X382" s="189"/>
      <c r="Y382" s="189"/>
      <c r="Z382" s="210"/>
      <c r="AA382" s="35">
        <v>0</v>
      </c>
      <c r="AB382" s="35">
        <v>0</v>
      </c>
      <c r="AC382" s="35">
        <v>0</v>
      </c>
      <c r="AD382" s="35">
        <v>60</v>
      </c>
      <c r="AE382" s="210"/>
      <c r="AF382" s="35">
        <f t="shared" si="352"/>
        <v>0</v>
      </c>
      <c r="AG382" s="35">
        <f t="shared" si="353"/>
        <v>0</v>
      </c>
      <c r="AH382" s="35">
        <f>($AI$23*((AF382+AG382))/100)</f>
        <v>0</v>
      </c>
      <c r="AI382" s="35">
        <f t="shared" si="371"/>
        <v>80</v>
      </c>
      <c r="AJ382" s="189"/>
      <c r="AK382" s="204"/>
      <c r="AL382" s="204"/>
      <c r="AM382" s="189"/>
      <c r="AN382" s="181"/>
      <c r="AO382" s="181"/>
      <c r="AP382" s="181"/>
      <c r="AQ382" s="207"/>
    </row>
    <row r="383" spans="1:43" ht="179.25" customHeight="1" x14ac:dyDescent="0.35">
      <c r="A383" s="186">
        <v>111</v>
      </c>
      <c r="B383" s="187" t="s">
        <v>956</v>
      </c>
      <c r="C383" s="190" t="s">
        <v>957</v>
      </c>
      <c r="D383" s="193" t="s">
        <v>958</v>
      </c>
      <c r="E383" s="196"/>
      <c r="F383" s="394"/>
      <c r="G383" s="228"/>
      <c r="H383" s="199" t="s">
        <v>959</v>
      </c>
      <c r="I383" s="202" t="s">
        <v>96</v>
      </c>
      <c r="J383" s="202" t="s">
        <v>75</v>
      </c>
      <c r="K383" s="187" t="s">
        <v>97</v>
      </c>
      <c r="L383" s="187" t="s">
        <v>98</v>
      </c>
      <c r="M383" s="187">
        <v>740000</v>
      </c>
      <c r="N383" s="187" t="s">
        <v>214</v>
      </c>
      <c r="O383" s="205">
        <f>IF(N383="Muy alta",100,IF(N383="Alta",80,IF(N383="Media",60,IF(N383="Baja",40,IF(N383="Muy baja",20,0)))))</f>
        <v>100</v>
      </c>
      <c r="P383" s="187" t="s">
        <v>79</v>
      </c>
      <c r="Q383" s="205">
        <f>IF(P383="Catastrófico",100,IF(P383="Mayor",80,IF(P383="Moderado",60,IF(P383="Menor",40,IF(P383="Leve",20,0)))))</f>
        <v>80</v>
      </c>
      <c r="R383" s="187" t="s">
        <v>80</v>
      </c>
      <c r="S383" s="34" t="s">
        <v>960</v>
      </c>
      <c r="T383" s="35" t="str">
        <f>IF(OR(U383="Preventivo",U383="Detectivo"),"Probabilidad",IF(U383="Correctivo","Impacto"," "))</f>
        <v>Impacto</v>
      </c>
      <c r="U383" s="36" t="s">
        <v>93</v>
      </c>
      <c r="V383" s="36" t="s">
        <v>84</v>
      </c>
      <c r="W383" s="36" t="s">
        <v>85</v>
      </c>
      <c r="X383" s="36" t="s">
        <v>86</v>
      </c>
      <c r="Y383" s="36" t="s">
        <v>87</v>
      </c>
      <c r="Z383" s="208">
        <v>29.4</v>
      </c>
      <c r="AA383" s="35">
        <v>0</v>
      </c>
      <c r="AB383" s="35">
        <v>0</v>
      </c>
      <c r="AC383" s="35">
        <v>0</v>
      </c>
      <c r="AD383" s="35">
        <v>100</v>
      </c>
      <c r="AE383" s="208">
        <v>45</v>
      </c>
      <c r="AF383" s="35">
        <f>IF(U383="Correctivo",10,0)</f>
        <v>10</v>
      </c>
      <c r="AG383" s="35">
        <f>IF(T383="Probabilidad",0,IF(V383="Automatizado",25,IF(V383="Manual",15,0)))</f>
        <v>15</v>
      </c>
      <c r="AH383" s="35" t="e">
        <f>($Q$7*((AF383+AG383))/100)</f>
        <v>#VALUE!</v>
      </c>
      <c r="AI383" s="35" t="e">
        <f>Q383-AH383</f>
        <v>#VALUE!</v>
      </c>
      <c r="AJ383" s="187" t="s">
        <v>88</v>
      </c>
      <c r="AK383" s="187" t="s">
        <v>102</v>
      </c>
      <c r="AL383" s="187" t="s">
        <v>961</v>
      </c>
      <c r="AM383" s="187" t="s">
        <v>962</v>
      </c>
      <c r="AN383" s="182">
        <v>44563</v>
      </c>
      <c r="AO383" s="182">
        <v>44742</v>
      </c>
      <c r="AP383" s="182">
        <v>44681</v>
      </c>
      <c r="AQ383" s="391" t="s">
        <v>963</v>
      </c>
    </row>
    <row r="384" spans="1:43" ht="219" customHeight="1" x14ac:dyDescent="0.35">
      <c r="A384" s="186"/>
      <c r="B384" s="188"/>
      <c r="C384" s="191"/>
      <c r="D384" s="194"/>
      <c r="E384" s="197"/>
      <c r="F384" s="395"/>
      <c r="G384" s="229"/>
      <c r="H384" s="200"/>
      <c r="I384" s="203"/>
      <c r="J384" s="203"/>
      <c r="K384" s="188"/>
      <c r="L384" s="188"/>
      <c r="M384" s="188"/>
      <c r="N384" s="188"/>
      <c r="O384" s="206"/>
      <c r="P384" s="188"/>
      <c r="Q384" s="206"/>
      <c r="R384" s="188"/>
      <c r="S384" s="34" t="s">
        <v>964</v>
      </c>
      <c r="T384" s="35" t="str">
        <f>IF(OR(U384="Preventivo",U384="Detectivo"),"Probabilidad",IF(U384="Correctivo","Impacto"," "))</f>
        <v>Probabilidad</v>
      </c>
      <c r="U384" s="36" t="s">
        <v>83</v>
      </c>
      <c r="V384" s="36" t="s">
        <v>84</v>
      </c>
      <c r="W384" s="36" t="s">
        <v>85</v>
      </c>
      <c r="X384" s="36" t="s">
        <v>86</v>
      </c>
      <c r="Y384" s="36" t="s">
        <v>87</v>
      </c>
      <c r="Z384" s="209"/>
      <c r="AA384" s="35">
        <v>25</v>
      </c>
      <c r="AB384" s="35">
        <v>15</v>
      </c>
      <c r="AC384" s="35">
        <v>40</v>
      </c>
      <c r="AD384" s="35">
        <v>60</v>
      </c>
      <c r="AE384" s="209"/>
      <c r="AF384" s="35">
        <f t="shared" ref="AF384:AF394" si="372">IF(U384="Correctivo",10,0)</f>
        <v>0</v>
      </c>
      <c r="AG384" s="35">
        <f t="shared" ref="AG384:AG394" si="373">IF(T384="Probabilidad",0,IF(V384="Automatizado",25,IF(V384="Manual",15,0)))</f>
        <v>0</v>
      </c>
      <c r="AH384" s="35" t="e">
        <f>($AI$7*((AF384+AG384))/100)</f>
        <v>#VALUE!</v>
      </c>
      <c r="AI384" s="35" t="e">
        <f>AI383-AH384</f>
        <v>#VALUE!</v>
      </c>
      <c r="AJ384" s="188"/>
      <c r="AK384" s="188"/>
      <c r="AL384" s="188"/>
      <c r="AM384" s="188"/>
      <c r="AN384" s="183"/>
      <c r="AO384" s="183"/>
      <c r="AP384" s="183"/>
      <c r="AQ384" s="392"/>
    </row>
    <row r="385" spans="1:43" ht="129" customHeight="1" x14ac:dyDescent="0.35">
      <c r="A385" s="186"/>
      <c r="B385" s="188"/>
      <c r="C385" s="191"/>
      <c r="D385" s="194"/>
      <c r="E385" s="197"/>
      <c r="F385" s="395"/>
      <c r="G385" s="229"/>
      <c r="H385" s="200"/>
      <c r="I385" s="203"/>
      <c r="J385" s="203"/>
      <c r="K385" s="188"/>
      <c r="L385" s="188"/>
      <c r="M385" s="188"/>
      <c r="N385" s="188"/>
      <c r="O385" s="206"/>
      <c r="P385" s="188"/>
      <c r="Q385" s="206"/>
      <c r="R385" s="188"/>
      <c r="S385" s="34" t="s">
        <v>965</v>
      </c>
      <c r="T385" s="35" t="str">
        <f>IF(OR(U385="Preventivo",U385="Detectivo"),"Probabilidad",IF(U385="Correctivo","Impacto"," "))</f>
        <v>Impacto</v>
      </c>
      <c r="U385" s="36" t="s">
        <v>93</v>
      </c>
      <c r="V385" s="36" t="s">
        <v>84</v>
      </c>
      <c r="W385" s="36" t="s">
        <v>85</v>
      </c>
      <c r="X385" s="36" t="s">
        <v>86</v>
      </c>
      <c r="Y385" s="36" t="s">
        <v>87</v>
      </c>
      <c r="Z385" s="209"/>
      <c r="AA385" s="35">
        <v>0</v>
      </c>
      <c r="AB385" s="35">
        <v>0</v>
      </c>
      <c r="AC385" s="35">
        <v>0</v>
      </c>
      <c r="AD385" s="35">
        <v>60</v>
      </c>
      <c r="AE385" s="209"/>
      <c r="AF385" s="35">
        <f t="shared" si="372"/>
        <v>10</v>
      </c>
      <c r="AG385" s="35">
        <f t="shared" si="373"/>
        <v>15</v>
      </c>
      <c r="AH385" s="35">
        <f>($AI$8*((AF385+AG385))/100)</f>
        <v>20</v>
      </c>
      <c r="AI385" s="35" t="e">
        <f t="shared" ref="AI385:AI387" si="374">AI384-AH385</f>
        <v>#VALUE!</v>
      </c>
      <c r="AJ385" s="188"/>
      <c r="AK385" s="188"/>
      <c r="AL385" s="188"/>
      <c r="AM385" s="188"/>
      <c r="AN385" s="183"/>
      <c r="AO385" s="183"/>
      <c r="AP385" s="183"/>
      <c r="AQ385" s="392"/>
    </row>
    <row r="386" spans="1:43" ht="139.5" customHeight="1" x14ac:dyDescent="0.35">
      <c r="A386" s="186"/>
      <c r="B386" s="188"/>
      <c r="C386" s="191"/>
      <c r="D386" s="194"/>
      <c r="E386" s="197"/>
      <c r="F386" s="395"/>
      <c r="G386" s="229"/>
      <c r="H386" s="200"/>
      <c r="I386" s="203"/>
      <c r="J386" s="203"/>
      <c r="K386" s="188"/>
      <c r="L386" s="188"/>
      <c r="M386" s="188"/>
      <c r="N386" s="188"/>
      <c r="O386" s="206"/>
      <c r="P386" s="188"/>
      <c r="Q386" s="206"/>
      <c r="R386" s="188"/>
      <c r="S386" s="34" t="s">
        <v>966</v>
      </c>
      <c r="T386" s="35" t="str">
        <f>IF(OR(U386="Preventivo",U386="Detectivo"),"Probabilidad",IF(U386="Correctivo","Impacto"," "))</f>
        <v>Probabilidad</v>
      </c>
      <c r="U386" s="36" t="s">
        <v>100</v>
      </c>
      <c r="V386" s="36" t="s">
        <v>84</v>
      </c>
      <c r="W386" s="36" t="s">
        <v>338</v>
      </c>
      <c r="X386" s="36" t="s">
        <v>86</v>
      </c>
      <c r="Y386" s="36" t="s">
        <v>87</v>
      </c>
      <c r="Z386" s="209"/>
      <c r="AA386" s="35">
        <v>15</v>
      </c>
      <c r="AB386" s="35">
        <v>15</v>
      </c>
      <c r="AC386" s="35">
        <v>18</v>
      </c>
      <c r="AD386" s="35">
        <v>42</v>
      </c>
      <c r="AE386" s="209"/>
      <c r="AF386" s="35">
        <f t="shared" si="372"/>
        <v>0</v>
      </c>
      <c r="AG386" s="35">
        <f t="shared" si="373"/>
        <v>0</v>
      </c>
      <c r="AH386" s="35">
        <f>($AI$9*((AF386+AG386))/100)</f>
        <v>0</v>
      </c>
      <c r="AI386" s="35" t="e">
        <f t="shared" si="374"/>
        <v>#VALUE!</v>
      </c>
      <c r="AJ386" s="188"/>
      <c r="AK386" s="188"/>
      <c r="AL386" s="188"/>
      <c r="AM386" s="188"/>
      <c r="AN386" s="183"/>
      <c r="AO386" s="183"/>
      <c r="AP386" s="183"/>
      <c r="AQ386" s="392"/>
    </row>
    <row r="387" spans="1:43" ht="303" customHeight="1" x14ac:dyDescent="0.35">
      <c r="A387" s="186"/>
      <c r="B387" s="189"/>
      <c r="C387" s="192"/>
      <c r="D387" s="195"/>
      <c r="E387" s="198"/>
      <c r="F387" s="396"/>
      <c r="G387" s="230"/>
      <c r="H387" s="201"/>
      <c r="I387" s="204"/>
      <c r="J387" s="204"/>
      <c r="K387" s="189"/>
      <c r="L387" s="189"/>
      <c r="M387" s="189"/>
      <c r="N387" s="189"/>
      <c r="O387" s="207"/>
      <c r="P387" s="189"/>
      <c r="Q387" s="207"/>
      <c r="R387" s="189"/>
      <c r="S387" s="34" t="s">
        <v>967</v>
      </c>
      <c r="T387" s="35" t="str">
        <f>IF(OR(U387="Preventivo",U387="Detectivo"),"Probabilidad",IF(U387="Correctivo","Impacto"," "))</f>
        <v>Probabilidad</v>
      </c>
      <c r="U387" s="36" t="s">
        <v>100</v>
      </c>
      <c r="V387" s="36" t="s">
        <v>84</v>
      </c>
      <c r="W387" s="36" t="s">
        <v>85</v>
      </c>
      <c r="X387" s="36" t="s">
        <v>86</v>
      </c>
      <c r="Y387" s="36" t="s">
        <v>87</v>
      </c>
      <c r="Z387" s="210"/>
      <c r="AA387" s="35">
        <v>15</v>
      </c>
      <c r="AB387" s="35">
        <v>15</v>
      </c>
      <c r="AC387" s="35">
        <v>12.6</v>
      </c>
      <c r="AD387" s="35">
        <v>29.4</v>
      </c>
      <c r="AE387" s="210"/>
      <c r="AF387" s="35">
        <f t="shared" si="372"/>
        <v>0</v>
      </c>
      <c r="AG387" s="35">
        <f t="shared" si="373"/>
        <v>0</v>
      </c>
      <c r="AH387" s="35">
        <f>($AI$10*((AF387+AG387))/100)</f>
        <v>0</v>
      </c>
      <c r="AI387" s="35" t="e">
        <f t="shared" si="374"/>
        <v>#VALUE!</v>
      </c>
      <c r="AJ387" s="189"/>
      <c r="AK387" s="189"/>
      <c r="AL387" s="189"/>
      <c r="AM387" s="189"/>
      <c r="AN387" s="184"/>
      <c r="AO387" s="184"/>
      <c r="AP387" s="184"/>
      <c r="AQ387" s="393"/>
    </row>
    <row r="388" spans="1:43" ht="177" customHeight="1" x14ac:dyDescent="0.35">
      <c r="A388" s="258">
        <v>112</v>
      </c>
      <c r="B388" s="187" t="s">
        <v>956</v>
      </c>
      <c r="C388" s="190" t="s">
        <v>957</v>
      </c>
      <c r="D388" s="193" t="s">
        <v>958</v>
      </c>
      <c r="E388" s="196" t="s">
        <v>70</v>
      </c>
      <c r="F388" s="228" t="s">
        <v>968</v>
      </c>
      <c r="G388" s="228" t="s">
        <v>969</v>
      </c>
      <c r="H388" s="199" t="str">
        <f>CONCATENATE(E388," ",F388," ",G388)</f>
        <v>Posibilidad de pérdida económica y reputacional ante las victimas por incumplir con los requisitos definidos para realizar colocación de atención o ayuda humanitaria, debido a no contar con las fuentes de información de las victimas, falta de procedimientos automatizados, no ejecución de controles definidos, dificultad de comunicación entre procesos, fallas de las aplicaciones o disponibilidad de las mismas y dificultades en las validaciones de identidad de parte del operador de pagos.</v>
      </c>
      <c r="I388" s="202" t="s">
        <v>74</v>
      </c>
      <c r="J388" s="202" t="s">
        <v>75</v>
      </c>
      <c r="K388" s="187" t="s">
        <v>76</v>
      </c>
      <c r="L388" s="187" t="s">
        <v>77</v>
      </c>
      <c r="M388" s="202">
        <v>740000</v>
      </c>
      <c r="N388" s="187" t="s">
        <v>214</v>
      </c>
      <c r="O388" s="205">
        <f t="shared" ref="O388" si="375">IF(N388="Muy alta",100,IF(N388="Alta",80,IF(N388="Media",60,IF(N388="Baja",40,IF(N388="Muy baja",20,0)))))</f>
        <v>100</v>
      </c>
      <c r="P388" s="187" t="s">
        <v>125</v>
      </c>
      <c r="Q388" s="205">
        <f t="shared" ref="Q388" si="376">IF(P388="Catastrófico",100,IF(P388="Mayor",80,IF(P388="Moderado",60,IF(P388="Menor",40,IF(P388="Leve",20,0)))))</f>
        <v>40</v>
      </c>
      <c r="R388" s="187" t="s">
        <v>80</v>
      </c>
      <c r="S388" s="55" t="s">
        <v>960</v>
      </c>
      <c r="T388" s="35" t="str">
        <f t="shared" ref="T388:T433" si="377">IF(OR(U388="Preventivo",U388="Detectivo"),"Probabilidad",IF(U388="Correctivo","Impacto"," "))</f>
        <v>Impacto</v>
      </c>
      <c r="U388" s="36" t="s">
        <v>93</v>
      </c>
      <c r="V388" s="36" t="s">
        <v>84</v>
      </c>
      <c r="W388" s="36" t="s">
        <v>85</v>
      </c>
      <c r="X388" s="36" t="s">
        <v>86</v>
      </c>
      <c r="Y388" s="36" t="s">
        <v>87</v>
      </c>
      <c r="Z388" s="208">
        <v>42</v>
      </c>
      <c r="AA388" s="35">
        <v>0</v>
      </c>
      <c r="AB388" s="35">
        <v>0</v>
      </c>
      <c r="AC388" s="35">
        <v>0</v>
      </c>
      <c r="AD388" s="35">
        <v>100</v>
      </c>
      <c r="AE388" s="208">
        <v>22.5</v>
      </c>
      <c r="AF388" s="35">
        <f t="shared" si="372"/>
        <v>10</v>
      </c>
      <c r="AG388" s="35">
        <f>IF(T388="Probabilidad",0,IF(V388="Automatizado",25,IF(V388="Manual",15,0)))</f>
        <v>15</v>
      </c>
      <c r="AH388" s="35">
        <f>($Q$12*((AF388+AG388))/100)</f>
        <v>0</v>
      </c>
      <c r="AI388" s="35">
        <f>Q388-AH388</f>
        <v>40</v>
      </c>
      <c r="AJ388" s="187" t="s">
        <v>88</v>
      </c>
      <c r="AK388" s="187" t="s">
        <v>102</v>
      </c>
      <c r="AL388" s="187" t="s">
        <v>961</v>
      </c>
      <c r="AM388" s="187" t="s">
        <v>970</v>
      </c>
      <c r="AN388" s="179">
        <v>44562</v>
      </c>
      <c r="AO388" s="179">
        <v>44713</v>
      </c>
      <c r="AP388" s="261">
        <v>44681</v>
      </c>
      <c r="AQ388" s="205" t="s">
        <v>971</v>
      </c>
    </row>
    <row r="389" spans="1:43" ht="219.75" customHeight="1" x14ac:dyDescent="0.35">
      <c r="A389" s="259"/>
      <c r="B389" s="188"/>
      <c r="C389" s="191"/>
      <c r="D389" s="194"/>
      <c r="E389" s="197"/>
      <c r="F389" s="229"/>
      <c r="G389" s="229"/>
      <c r="H389" s="200"/>
      <c r="I389" s="203"/>
      <c r="J389" s="203"/>
      <c r="K389" s="188"/>
      <c r="L389" s="188"/>
      <c r="M389" s="203"/>
      <c r="N389" s="188"/>
      <c r="O389" s="206"/>
      <c r="P389" s="188"/>
      <c r="Q389" s="206"/>
      <c r="R389" s="188"/>
      <c r="S389" s="34" t="s">
        <v>964</v>
      </c>
      <c r="T389" s="35" t="str">
        <f t="shared" si="377"/>
        <v>Probabilidad</v>
      </c>
      <c r="U389" s="36" t="s">
        <v>83</v>
      </c>
      <c r="V389" s="36" t="s">
        <v>84</v>
      </c>
      <c r="W389" s="36" t="s">
        <v>85</v>
      </c>
      <c r="X389" s="36" t="s">
        <v>86</v>
      </c>
      <c r="Y389" s="36" t="s">
        <v>87</v>
      </c>
      <c r="Z389" s="209"/>
      <c r="AA389" s="35">
        <v>25</v>
      </c>
      <c r="AB389" s="35">
        <v>15</v>
      </c>
      <c r="AC389" s="35">
        <v>40</v>
      </c>
      <c r="AD389" s="35">
        <v>60</v>
      </c>
      <c r="AE389" s="209"/>
      <c r="AF389" s="35">
        <f t="shared" si="372"/>
        <v>0</v>
      </c>
      <c r="AG389" s="35">
        <f t="shared" ref="AG389" si="378">IF(T389="Probabilidad",0,IF(V389="Automatizado",25,IF(V389="Manual",15,0)))</f>
        <v>0</v>
      </c>
      <c r="AH389" s="35">
        <f>($AI$12*((AF389+AG389))/100)</f>
        <v>0</v>
      </c>
      <c r="AI389" s="35">
        <f>AI388-AH389</f>
        <v>40</v>
      </c>
      <c r="AJ389" s="188"/>
      <c r="AK389" s="188"/>
      <c r="AL389" s="188"/>
      <c r="AM389" s="188"/>
      <c r="AN389" s="180"/>
      <c r="AO389" s="180"/>
      <c r="AP389" s="262"/>
      <c r="AQ389" s="206"/>
    </row>
    <row r="390" spans="1:43" ht="129.75" customHeight="1" x14ac:dyDescent="0.35">
      <c r="A390" s="259"/>
      <c r="B390" s="188"/>
      <c r="C390" s="191"/>
      <c r="D390" s="194"/>
      <c r="E390" s="197"/>
      <c r="F390" s="229"/>
      <c r="G390" s="229"/>
      <c r="H390" s="200"/>
      <c r="I390" s="203"/>
      <c r="J390" s="203"/>
      <c r="K390" s="188"/>
      <c r="L390" s="188"/>
      <c r="M390" s="203"/>
      <c r="N390" s="188"/>
      <c r="O390" s="206"/>
      <c r="P390" s="188"/>
      <c r="Q390" s="206"/>
      <c r="R390" s="188"/>
      <c r="S390" s="34" t="s">
        <v>972</v>
      </c>
      <c r="T390" s="35" t="str">
        <f t="shared" si="377"/>
        <v>Impacto</v>
      </c>
      <c r="U390" s="36" t="s">
        <v>93</v>
      </c>
      <c r="V390" s="36" t="s">
        <v>84</v>
      </c>
      <c r="W390" s="36" t="s">
        <v>85</v>
      </c>
      <c r="X390" s="36" t="s">
        <v>86</v>
      </c>
      <c r="Y390" s="36" t="s">
        <v>87</v>
      </c>
      <c r="Z390" s="209"/>
      <c r="AA390" s="35">
        <v>0</v>
      </c>
      <c r="AB390" s="35">
        <v>0</v>
      </c>
      <c r="AC390" s="35">
        <v>0</v>
      </c>
      <c r="AD390" s="35">
        <v>60</v>
      </c>
      <c r="AE390" s="209"/>
      <c r="AF390" s="35">
        <f t="shared" si="372"/>
        <v>10</v>
      </c>
      <c r="AG390" s="35">
        <f t="shared" si="373"/>
        <v>15</v>
      </c>
      <c r="AH390" s="35">
        <f>($AI$13*((AF390+AG390))/100)</f>
        <v>20</v>
      </c>
      <c r="AI390" s="35">
        <f>AI389-AH390</f>
        <v>20</v>
      </c>
      <c r="AJ390" s="188"/>
      <c r="AK390" s="188"/>
      <c r="AL390" s="188"/>
      <c r="AM390" s="188"/>
      <c r="AN390" s="180"/>
      <c r="AO390" s="180"/>
      <c r="AP390" s="262"/>
      <c r="AQ390" s="206"/>
    </row>
    <row r="391" spans="1:43" ht="150" customHeight="1" x14ac:dyDescent="0.35">
      <c r="A391" s="259"/>
      <c r="B391" s="189"/>
      <c r="C391" s="192"/>
      <c r="D391" s="195"/>
      <c r="E391" s="198"/>
      <c r="F391" s="230"/>
      <c r="G391" s="230"/>
      <c r="H391" s="201"/>
      <c r="I391" s="204"/>
      <c r="J391" s="204"/>
      <c r="K391" s="189"/>
      <c r="L391" s="189"/>
      <c r="M391" s="204"/>
      <c r="N391" s="189"/>
      <c r="O391" s="207"/>
      <c r="P391" s="189"/>
      <c r="Q391" s="207"/>
      <c r="R391" s="189"/>
      <c r="S391" s="34" t="s">
        <v>966</v>
      </c>
      <c r="T391" s="35" t="str">
        <f t="shared" si="377"/>
        <v>Probabilidad</v>
      </c>
      <c r="U391" s="36" t="s">
        <v>100</v>
      </c>
      <c r="V391" s="36" t="s">
        <v>84</v>
      </c>
      <c r="W391" s="36" t="s">
        <v>338</v>
      </c>
      <c r="X391" s="36" t="s">
        <v>86</v>
      </c>
      <c r="Y391" s="36" t="s">
        <v>87</v>
      </c>
      <c r="Z391" s="210"/>
      <c r="AA391" s="35">
        <v>15</v>
      </c>
      <c r="AB391" s="35">
        <v>15</v>
      </c>
      <c r="AC391" s="35">
        <v>18</v>
      </c>
      <c r="AD391" s="35">
        <v>42</v>
      </c>
      <c r="AE391" s="210"/>
      <c r="AF391" s="35">
        <f t="shared" si="372"/>
        <v>0</v>
      </c>
      <c r="AG391" s="35">
        <f t="shared" si="373"/>
        <v>0</v>
      </c>
      <c r="AH391" s="35">
        <f>($AI$14*((AF391+AG391))/100)</f>
        <v>0</v>
      </c>
      <c r="AI391" s="35">
        <f>AI390-AH391</f>
        <v>20</v>
      </c>
      <c r="AJ391" s="189"/>
      <c r="AK391" s="189"/>
      <c r="AL391" s="189"/>
      <c r="AM391" s="189"/>
      <c r="AN391" s="181"/>
      <c r="AO391" s="181"/>
      <c r="AP391" s="263"/>
      <c r="AQ391" s="207"/>
    </row>
    <row r="392" spans="1:43" ht="234.75" customHeight="1" x14ac:dyDescent="0.35">
      <c r="A392" s="259">
        <v>113</v>
      </c>
      <c r="B392" s="187" t="s">
        <v>956</v>
      </c>
      <c r="C392" s="190" t="s">
        <v>957</v>
      </c>
      <c r="D392" s="193" t="s">
        <v>958</v>
      </c>
      <c r="E392" s="196" t="s">
        <v>129</v>
      </c>
      <c r="F392" s="228" t="s">
        <v>973</v>
      </c>
      <c r="G392" s="228" t="s">
        <v>974</v>
      </c>
      <c r="H392" s="199" t="str">
        <f>CONCATENATE(E392," ",F392," ",G392)</f>
        <v>Posibilidad de pérdida reputacional ante las victimas por incumplimiento de los protocolos de seguridad afectando la confidencialidad, integridad y/o la información registrada en documento físico o digital,  debido a la ausencia o insuficiencia de procedimientos de Monitoreo, acceso no controlado a información sensible y/o confidencial, la falta o deficiencia de sistemas automatizados para ejecutar procesos y el envío de información sensible con anexos en Excel por correo electrónico.</v>
      </c>
      <c r="I392" s="202" t="s">
        <v>133</v>
      </c>
      <c r="J392" s="202" t="s">
        <v>975</v>
      </c>
      <c r="K392" s="187" t="s">
        <v>76</v>
      </c>
      <c r="L392" s="187" t="s">
        <v>77</v>
      </c>
      <c r="M392" s="187">
        <f>1+365+36</f>
        <v>402</v>
      </c>
      <c r="N392" s="187" t="s">
        <v>78</v>
      </c>
      <c r="O392" s="205">
        <f t="shared" ref="O392" si="379">IF(N392="Muy alta",100,IF(N392="Alta",80,IF(N392="Media",60,IF(N392="Baja",40,IF(N392="Muy baja",20,0)))))</f>
        <v>60</v>
      </c>
      <c r="P392" s="187" t="s">
        <v>125</v>
      </c>
      <c r="Q392" s="205">
        <f t="shared" ref="Q392" si="380">IF(P392="Catastrófico",100,IF(P392="Mayor",80,IF(P392="Moderado",60,IF(P392="Menor",40,IF(P392="Leve",20,0)))))</f>
        <v>40</v>
      </c>
      <c r="R392" s="187" t="s">
        <v>88</v>
      </c>
      <c r="S392" s="34" t="s">
        <v>976</v>
      </c>
      <c r="T392" s="35" t="str">
        <f t="shared" si="377"/>
        <v>Probabilidad</v>
      </c>
      <c r="U392" s="36" t="s">
        <v>83</v>
      </c>
      <c r="V392" s="36" t="s">
        <v>84</v>
      </c>
      <c r="W392" s="36" t="s">
        <v>85</v>
      </c>
      <c r="X392" s="36" t="s">
        <v>86</v>
      </c>
      <c r="Y392" s="36" t="s">
        <v>87</v>
      </c>
      <c r="Z392" s="208">
        <v>12.96</v>
      </c>
      <c r="AA392" s="35">
        <v>25</v>
      </c>
      <c r="AB392" s="35">
        <v>15</v>
      </c>
      <c r="AC392" s="35">
        <v>24</v>
      </c>
      <c r="AD392" s="35">
        <v>36</v>
      </c>
      <c r="AE392" s="208">
        <v>40</v>
      </c>
      <c r="AF392" s="35">
        <f t="shared" si="372"/>
        <v>0</v>
      </c>
      <c r="AG392" s="35">
        <f t="shared" si="373"/>
        <v>0</v>
      </c>
      <c r="AH392" s="35">
        <f>($Q$16*((AF392+AG392))/100)</f>
        <v>0</v>
      </c>
      <c r="AI392" s="35">
        <f>Q392-AH392</f>
        <v>40</v>
      </c>
      <c r="AJ392" s="187" t="s">
        <v>269</v>
      </c>
      <c r="AK392" s="187" t="s">
        <v>89</v>
      </c>
      <c r="AL392" s="187" t="s">
        <v>977</v>
      </c>
      <c r="AM392" s="187" t="s">
        <v>91</v>
      </c>
      <c r="AN392" s="211"/>
      <c r="AO392" s="211"/>
      <c r="AP392" s="211"/>
      <c r="AQ392" s="211"/>
    </row>
    <row r="393" spans="1:43" ht="328.5" customHeight="1" x14ac:dyDescent="0.35">
      <c r="A393" s="259"/>
      <c r="B393" s="188"/>
      <c r="C393" s="191"/>
      <c r="D393" s="194"/>
      <c r="E393" s="197"/>
      <c r="F393" s="229"/>
      <c r="G393" s="229"/>
      <c r="H393" s="200"/>
      <c r="I393" s="203"/>
      <c r="J393" s="203"/>
      <c r="K393" s="188"/>
      <c r="L393" s="188"/>
      <c r="M393" s="188"/>
      <c r="N393" s="188"/>
      <c r="O393" s="206"/>
      <c r="P393" s="188"/>
      <c r="Q393" s="206"/>
      <c r="R393" s="188"/>
      <c r="S393" s="34" t="s">
        <v>978</v>
      </c>
      <c r="T393" s="35" t="str">
        <f t="shared" si="377"/>
        <v>Probabilidad</v>
      </c>
      <c r="U393" s="36" t="s">
        <v>83</v>
      </c>
      <c r="V393" s="36" t="s">
        <v>84</v>
      </c>
      <c r="W393" s="36" t="s">
        <v>85</v>
      </c>
      <c r="X393" s="36" t="s">
        <v>86</v>
      </c>
      <c r="Y393" s="36" t="s">
        <v>87</v>
      </c>
      <c r="Z393" s="209"/>
      <c r="AA393" s="35">
        <v>25</v>
      </c>
      <c r="AB393" s="35">
        <v>15</v>
      </c>
      <c r="AC393" s="35">
        <v>14.4</v>
      </c>
      <c r="AD393" s="35">
        <v>21.6</v>
      </c>
      <c r="AE393" s="209"/>
      <c r="AF393" s="35">
        <f t="shared" si="372"/>
        <v>0</v>
      </c>
      <c r="AG393" s="35">
        <f t="shared" si="373"/>
        <v>0</v>
      </c>
      <c r="AH393" s="35">
        <f>($AI$16*((AF393+AG393))/100)</f>
        <v>0</v>
      </c>
      <c r="AI393" s="35">
        <f>AI392-AH393</f>
        <v>40</v>
      </c>
      <c r="AJ393" s="188"/>
      <c r="AK393" s="188"/>
      <c r="AL393" s="188"/>
      <c r="AM393" s="188"/>
      <c r="AN393" s="212"/>
      <c r="AO393" s="212"/>
      <c r="AP393" s="212"/>
      <c r="AQ393" s="212"/>
    </row>
    <row r="394" spans="1:43" ht="248.25" customHeight="1" x14ac:dyDescent="0.35">
      <c r="A394" s="260"/>
      <c r="B394" s="189"/>
      <c r="C394" s="192"/>
      <c r="D394" s="195"/>
      <c r="E394" s="198"/>
      <c r="F394" s="230"/>
      <c r="G394" s="230"/>
      <c r="H394" s="201"/>
      <c r="I394" s="204"/>
      <c r="J394" s="204"/>
      <c r="K394" s="189"/>
      <c r="L394" s="189"/>
      <c r="M394" s="189"/>
      <c r="N394" s="189"/>
      <c r="O394" s="207"/>
      <c r="P394" s="189"/>
      <c r="Q394" s="207"/>
      <c r="R394" s="189"/>
      <c r="S394" s="34" t="s">
        <v>979</v>
      </c>
      <c r="T394" s="35" t="str">
        <f t="shared" si="377"/>
        <v>Probabilidad</v>
      </c>
      <c r="U394" s="36" t="s">
        <v>83</v>
      </c>
      <c r="V394" s="36" t="s">
        <v>84</v>
      </c>
      <c r="W394" s="36" t="s">
        <v>85</v>
      </c>
      <c r="X394" s="36" t="s">
        <v>86</v>
      </c>
      <c r="Y394" s="36" t="s">
        <v>87</v>
      </c>
      <c r="Z394" s="210"/>
      <c r="AA394" s="35">
        <v>25</v>
      </c>
      <c r="AB394" s="35">
        <v>15</v>
      </c>
      <c r="AC394" s="35">
        <v>8.64</v>
      </c>
      <c r="AD394" s="35">
        <v>12.96</v>
      </c>
      <c r="AE394" s="210"/>
      <c r="AF394" s="35">
        <f t="shared" si="372"/>
        <v>0</v>
      </c>
      <c r="AG394" s="35">
        <f t="shared" si="373"/>
        <v>0</v>
      </c>
      <c r="AH394" s="35">
        <f>($AI$17*((AF394+AG394))/100)</f>
        <v>0</v>
      </c>
      <c r="AI394" s="35">
        <f>AI393-AH394</f>
        <v>40</v>
      </c>
      <c r="AJ394" s="189"/>
      <c r="AK394" s="189"/>
      <c r="AL394" s="189"/>
      <c r="AM394" s="189"/>
      <c r="AN394" s="213"/>
      <c r="AO394" s="213"/>
      <c r="AP394" s="213"/>
      <c r="AQ394" s="213"/>
    </row>
    <row r="395" spans="1:43" ht="207" customHeight="1" x14ac:dyDescent="0.35">
      <c r="A395" s="186">
        <v>114</v>
      </c>
      <c r="B395" s="187" t="s">
        <v>980</v>
      </c>
      <c r="C395" s="190" t="s">
        <v>981</v>
      </c>
      <c r="D395" s="193" t="s">
        <v>982</v>
      </c>
      <c r="E395" s="196" t="s">
        <v>70</v>
      </c>
      <c r="F395" s="228" t="s">
        <v>983</v>
      </c>
      <c r="G395" s="228" t="s">
        <v>984</v>
      </c>
      <c r="H395" s="199" t="str">
        <f>CONCATENATE(E395," ",F395," ",G395)</f>
        <v xml:space="preserve">Posibilidad de pérdida económica y reputacional ante nuestras partes interesadas debido a la imposibilidad para promover la participación en la realización de la inscripción, elección e instalación de las mesas de participación efectiva de las víctimas previamente planificadas, debido a la falta de realización de la convocatoria por parte del Ministerio publico a las organizaciones de victimas para participar en la elección, situaciones de violencia y estigmatización que no permiten que líderes y lideresas se postulen para hacer parte de las mesas de participación de víctimas o falta de operador Logístico. </v>
      </c>
      <c r="I395" s="202" t="s">
        <v>74</v>
      </c>
      <c r="J395" s="202" t="s">
        <v>75</v>
      </c>
      <c r="K395" s="187" t="s">
        <v>76</v>
      </c>
      <c r="L395" s="187" t="s">
        <v>77</v>
      </c>
      <c r="M395" s="307">
        <v>180</v>
      </c>
      <c r="N395" s="187" t="s">
        <v>124</v>
      </c>
      <c r="O395" s="205">
        <f t="shared" ref="O395" si="381">IF(N395="Muy alta",100,IF(N395="Alta",80,IF(N395="Media",60,IF(N395="Baja",40,IF(N395="Muy baja",20,0)))))</f>
        <v>40</v>
      </c>
      <c r="P395" s="187" t="s">
        <v>79</v>
      </c>
      <c r="Q395" s="205">
        <f t="shared" ref="Q395" si="382">IF(P395="Catastrófico",100,IF(P395="Mayor",80,IF(P395="Moderado",60,IF(P395="Menor",40,IF(P395="Leve",20,0)))))</f>
        <v>80</v>
      </c>
      <c r="R395" s="187" t="s">
        <v>80</v>
      </c>
      <c r="S395" s="34" t="s">
        <v>985</v>
      </c>
      <c r="T395" s="35" t="str">
        <f>IF(OR(U395="Preventivo",U395="Detectivo"),"Probabilidad",IF(U395="Correctivo","Impacto"," "))</f>
        <v>Probabilidad</v>
      </c>
      <c r="U395" s="36" t="s">
        <v>83</v>
      </c>
      <c r="V395" s="36" t="s">
        <v>84</v>
      </c>
      <c r="W395" s="36" t="s">
        <v>85</v>
      </c>
      <c r="X395" s="36" t="s">
        <v>86</v>
      </c>
      <c r="Y395" s="36" t="s">
        <v>87</v>
      </c>
      <c r="Z395" s="208">
        <v>14.4</v>
      </c>
      <c r="AA395" s="35">
        <v>25</v>
      </c>
      <c r="AB395" s="35">
        <v>15</v>
      </c>
      <c r="AC395" s="35">
        <v>16</v>
      </c>
      <c r="AD395" s="35">
        <v>24</v>
      </c>
      <c r="AE395" s="208">
        <v>80</v>
      </c>
      <c r="AF395" s="35">
        <f>IF(U395="Correctivo",10,0)</f>
        <v>0</v>
      </c>
      <c r="AG395" s="35">
        <f>IF(T395="Probabilidad",0,IF(V395="Automatizado",25,IF(V395="Manual",15,0)))</f>
        <v>0</v>
      </c>
      <c r="AH395" s="35" t="e">
        <f>($Q$7*((AF395+AG395))/100)</f>
        <v>#VALUE!</v>
      </c>
      <c r="AI395" s="35" t="e">
        <f>Q395-AH395</f>
        <v>#VALUE!</v>
      </c>
      <c r="AJ395" s="187" t="s">
        <v>88</v>
      </c>
      <c r="AK395" s="187" t="s">
        <v>89</v>
      </c>
      <c r="AL395" s="187" t="s">
        <v>986</v>
      </c>
      <c r="AM395" s="187" t="s">
        <v>91</v>
      </c>
      <c r="AN395" s="205"/>
      <c r="AO395" s="205"/>
      <c r="AP395" s="205"/>
      <c r="AQ395" s="205"/>
    </row>
    <row r="396" spans="1:43" ht="177.75" customHeight="1" x14ac:dyDescent="0.35">
      <c r="A396" s="186"/>
      <c r="B396" s="188"/>
      <c r="C396" s="191"/>
      <c r="D396" s="194"/>
      <c r="E396" s="197"/>
      <c r="F396" s="229"/>
      <c r="G396" s="229"/>
      <c r="H396" s="200"/>
      <c r="I396" s="203"/>
      <c r="J396" s="203"/>
      <c r="K396" s="188"/>
      <c r="L396" s="188"/>
      <c r="M396" s="308"/>
      <c r="N396" s="188"/>
      <c r="O396" s="206"/>
      <c r="P396" s="188"/>
      <c r="Q396" s="206"/>
      <c r="R396" s="188"/>
      <c r="S396" s="34" t="s">
        <v>987</v>
      </c>
      <c r="T396" s="35" t="str">
        <f t="shared" ref="T396:T406" si="383">IF(OR(U396="Preventivo",U396="Detectivo"),"Probabilidad",IF(U396="Correctivo","Impacto"," "))</f>
        <v>Probabilidad</v>
      </c>
      <c r="U396" s="36" t="s">
        <v>83</v>
      </c>
      <c r="V396" s="36" t="s">
        <v>84</v>
      </c>
      <c r="W396" s="36" t="s">
        <v>85</v>
      </c>
      <c r="X396" s="36" t="s">
        <v>86</v>
      </c>
      <c r="Y396" s="36" t="s">
        <v>87</v>
      </c>
      <c r="Z396" s="209"/>
      <c r="AA396" s="35">
        <v>25</v>
      </c>
      <c r="AB396" s="35">
        <v>15</v>
      </c>
      <c r="AC396" s="35">
        <v>9.6</v>
      </c>
      <c r="AD396" s="35">
        <v>14.4</v>
      </c>
      <c r="AE396" s="209"/>
      <c r="AF396" s="35">
        <f t="shared" ref="AF396:AF406" si="384">IF(U396="Correctivo",10,0)</f>
        <v>0</v>
      </c>
      <c r="AG396" s="35">
        <f t="shared" ref="AG396:AG406" si="385">IF(T396="Probabilidad",0,IF(V396="Automatizado",25,IF(V396="Manual",15,0)))</f>
        <v>0</v>
      </c>
      <c r="AH396" s="35" t="e">
        <f>($AI$7*((AF396+AG396))/100)</f>
        <v>#VALUE!</v>
      </c>
      <c r="AI396" s="35" t="e">
        <f>AI395-AH396</f>
        <v>#VALUE!</v>
      </c>
      <c r="AJ396" s="188"/>
      <c r="AK396" s="188"/>
      <c r="AL396" s="188"/>
      <c r="AM396" s="188"/>
      <c r="AN396" s="206"/>
      <c r="AO396" s="206"/>
      <c r="AP396" s="206"/>
      <c r="AQ396" s="206"/>
    </row>
    <row r="397" spans="1:43" ht="248.25" customHeight="1" x14ac:dyDescent="0.35">
      <c r="A397" s="186"/>
      <c r="B397" s="189"/>
      <c r="C397" s="192"/>
      <c r="D397" s="195"/>
      <c r="E397" s="198"/>
      <c r="F397" s="230"/>
      <c r="G397" s="230"/>
      <c r="H397" s="201"/>
      <c r="I397" s="204"/>
      <c r="J397" s="204"/>
      <c r="K397" s="189"/>
      <c r="L397" s="189"/>
      <c r="M397" s="309"/>
      <c r="N397" s="189"/>
      <c r="O397" s="207"/>
      <c r="P397" s="189"/>
      <c r="Q397" s="207"/>
      <c r="R397" s="189"/>
      <c r="S397" s="34"/>
      <c r="T397" s="35" t="str">
        <f t="shared" si="383"/>
        <v xml:space="preserve"> </v>
      </c>
      <c r="U397" s="36"/>
      <c r="V397" s="36"/>
      <c r="W397" s="36"/>
      <c r="X397" s="36"/>
      <c r="Y397" s="36"/>
      <c r="Z397" s="210"/>
      <c r="AA397" s="35">
        <v>0</v>
      </c>
      <c r="AB397" s="35">
        <v>0</v>
      </c>
      <c r="AC397" s="35">
        <v>0</v>
      </c>
      <c r="AD397" s="35">
        <v>14.4</v>
      </c>
      <c r="AE397" s="210"/>
      <c r="AF397" s="35">
        <f t="shared" si="384"/>
        <v>0</v>
      </c>
      <c r="AG397" s="35">
        <f t="shared" si="385"/>
        <v>0</v>
      </c>
      <c r="AH397" s="35">
        <f>($AI$8*((AF397+AG397))/100)</f>
        <v>0</v>
      </c>
      <c r="AI397" s="35" t="e">
        <f>AI396-AH397</f>
        <v>#VALUE!</v>
      </c>
      <c r="AJ397" s="189"/>
      <c r="AK397" s="189"/>
      <c r="AL397" s="189"/>
      <c r="AM397" s="189"/>
      <c r="AN397" s="207"/>
      <c r="AO397" s="207"/>
      <c r="AP397" s="207"/>
      <c r="AQ397" s="207"/>
    </row>
    <row r="398" spans="1:43" ht="220.5" customHeight="1" x14ac:dyDescent="0.35">
      <c r="A398" s="186">
        <v>115</v>
      </c>
      <c r="B398" s="187" t="s">
        <v>980</v>
      </c>
      <c r="C398" s="190" t="s">
        <v>981</v>
      </c>
      <c r="D398" s="193" t="s">
        <v>988</v>
      </c>
      <c r="E398" s="196" t="s">
        <v>70</v>
      </c>
      <c r="F398" s="193" t="s">
        <v>989</v>
      </c>
      <c r="G398" s="193" t="s">
        <v>990</v>
      </c>
      <c r="H398" s="190" t="str">
        <f>CONCATENATE(E398," ",F398," ",G398)</f>
        <v>Posibilidad de pérdida económica y reputacional por los  procesos logísticos adelantados y ante los diferentes actores del proceso ante la imposibilidad para realizar el fortalecimiento a las mesas de participación para su incidencia en la política pública,  debido a la falta desarticulación de los miembros de la mesa y entes territoriales, desconocimiento de la ley en cuanto a la construcción de propuestas por parte de las secretarías técnicas o situaciones de orden público y/o por factores ambientales que afecten los espacios de participación en los diferentes Municipios y Departamentos.</v>
      </c>
      <c r="I398" s="202" t="s">
        <v>74</v>
      </c>
      <c r="J398" s="202" t="s">
        <v>75</v>
      </c>
      <c r="K398" s="187" t="s">
        <v>76</v>
      </c>
      <c r="L398" s="187" t="s">
        <v>77</v>
      </c>
      <c r="M398" s="307">
        <v>180</v>
      </c>
      <c r="N398" s="187" t="s">
        <v>124</v>
      </c>
      <c r="O398" s="205">
        <f t="shared" ref="O398" si="386">IF(N398="Muy alta",100,IF(N398="Alta",80,IF(N398="Media",60,IF(N398="Baja",40,IF(N398="Muy baja",20,0)))))</f>
        <v>40</v>
      </c>
      <c r="P398" s="307" t="s">
        <v>79</v>
      </c>
      <c r="Q398" s="205">
        <f t="shared" ref="Q398" si="387">IF(P398="Catastrófico",100,IF(P398="Mayor",80,IF(P398="Moderado",60,IF(P398="Menor",40,IF(P398="Leve",20,0)))))</f>
        <v>80</v>
      </c>
      <c r="R398" s="219" t="s">
        <v>80</v>
      </c>
      <c r="S398" s="34" t="s">
        <v>991</v>
      </c>
      <c r="T398" s="41" t="str">
        <f t="shared" si="383"/>
        <v>Probabilidad</v>
      </c>
      <c r="U398" s="36" t="s">
        <v>83</v>
      </c>
      <c r="V398" s="36" t="s">
        <v>84</v>
      </c>
      <c r="W398" s="36" t="s">
        <v>338</v>
      </c>
      <c r="X398" s="36" t="s">
        <v>86</v>
      </c>
      <c r="Y398" s="36" t="s">
        <v>87</v>
      </c>
      <c r="Z398" s="208">
        <v>8.64</v>
      </c>
      <c r="AA398" s="35">
        <v>25</v>
      </c>
      <c r="AB398" s="35">
        <v>15</v>
      </c>
      <c r="AC398" s="35">
        <v>16</v>
      </c>
      <c r="AD398" s="35">
        <v>24</v>
      </c>
      <c r="AE398" s="208">
        <v>80</v>
      </c>
      <c r="AF398" s="35">
        <f t="shared" si="384"/>
        <v>0</v>
      </c>
      <c r="AG398" s="35">
        <f t="shared" si="385"/>
        <v>0</v>
      </c>
      <c r="AH398" s="35">
        <f>($Q$10*((AF398+AG398))/100)</f>
        <v>0</v>
      </c>
      <c r="AI398" s="35">
        <f>Q398-AH398</f>
        <v>80</v>
      </c>
      <c r="AJ398" s="187" t="s">
        <v>80</v>
      </c>
      <c r="AK398" s="187" t="s">
        <v>102</v>
      </c>
      <c r="AL398" s="187" t="s">
        <v>992</v>
      </c>
      <c r="AM398" s="187" t="s">
        <v>993</v>
      </c>
      <c r="AN398" s="276">
        <v>44593</v>
      </c>
      <c r="AO398" s="264">
        <v>44896</v>
      </c>
      <c r="AP398" s="267" t="s">
        <v>994</v>
      </c>
      <c r="AQ398" s="388" t="s">
        <v>995</v>
      </c>
    </row>
    <row r="399" spans="1:43" ht="225.75" customHeight="1" x14ac:dyDescent="0.35">
      <c r="A399" s="186"/>
      <c r="B399" s="188"/>
      <c r="C399" s="191"/>
      <c r="D399" s="194"/>
      <c r="E399" s="197"/>
      <c r="F399" s="194"/>
      <c r="G399" s="194"/>
      <c r="H399" s="191"/>
      <c r="I399" s="203"/>
      <c r="J399" s="203"/>
      <c r="K399" s="188"/>
      <c r="L399" s="188"/>
      <c r="M399" s="308"/>
      <c r="N399" s="188"/>
      <c r="O399" s="206"/>
      <c r="P399" s="308"/>
      <c r="Q399" s="206"/>
      <c r="R399" s="220"/>
      <c r="S399" s="34" t="s">
        <v>996</v>
      </c>
      <c r="T399" s="41" t="str">
        <f t="shared" si="383"/>
        <v>Probabilidad</v>
      </c>
      <c r="U399" s="36" t="s">
        <v>83</v>
      </c>
      <c r="V399" s="36" t="s">
        <v>84</v>
      </c>
      <c r="W399" s="36" t="s">
        <v>338</v>
      </c>
      <c r="X399" s="36" t="s">
        <v>86</v>
      </c>
      <c r="Y399" s="36" t="s">
        <v>87</v>
      </c>
      <c r="Z399" s="209"/>
      <c r="AA399" s="35">
        <v>25</v>
      </c>
      <c r="AB399" s="35">
        <v>15</v>
      </c>
      <c r="AC399" s="35">
        <v>9.6</v>
      </c>
      <c r="AD399" s="35">
        <v>14.4</v>
      </c>
      <c r="AE399" s="209"/>
      <c r="AF399" s="35">
        <f t="shared" si="384"/>
        <v>0</v>
      </c>
      <c r="AG399" s="35">
        <f t="shared" si="385"/>
        <v>0</v>
      </c>
      <c r="AH399" s="35">
        <f>($AI$10*((AF399+AG399))/100)</f>
        <v>0</v>
      </c>
      <c r="AI399" s="35">
        <f>AI398-AH399</f>
        <v>80</v>
      </c>
      <c r="AJ399" s="188"/>
      <c r="AK399" s="188"/>
      <c r="AL399" s="188"/>
      <c r="AM399" s="188"/>
      <c r="AN399" s="277"/>
      <c r="AO399" s="265"/>
      <c r="AP399" s="268"/>
      <c r="AQ399" s="389"/>
    </row>
    <row r="400" spans="1:43" ht="184.5" customHeight="1" x14ac:dyDescent="0.35">
      <c r="A400" s="186"/>
      <c r="B400" s="189"/>
      <c r="C400" s="192"/>
      <c r="D400" s="195"/>
      <c r="E400" s="198"/>
      <c r="F400" s="195"/>
      <c r="G400" s="195"/>
      <c r="H400" s="192"/>
      <c r="I400" s="204"/>
      <c r="J400" s="204"/>
      <c r="K400" s="189"/>
      <c r="L400" s="189"/>
      <c r="M400" s="309"/>
      <c r="N400" s="189"/>
      <c r="O400" s="207"/>
      <c r="P400" s="309"/>
      <c r="Q400" s="207"/>
      <c r="R400" s="221"/>
      <c r="S400" s="34" t="s">
        <v>997</v>
      </c>
      <c r="T400" s="41" t="str">
        <f t="shared" si="383"/>
        <v>Probabilidad</v>
      </c>
      <c r="U400" s="36" t="s">
        <v>83</v>
      </c>
      <c r="V400" s="36" t="s">
        <v>84</v>
      </c>
      <c r="W400" s="36" t="s">
        <v>85</v>
      </c>
      <c r="X400" s="36" t="s">
        <v>86</v>
      </c>
      <c r="Y400" s="36" t="s">
        <v>87</v>
      </c>
      <c r="Z400" s="210"/>
      <c r="AA400" s="35">
        <v>25</v>
      </c>
      <c r="AB400" s="35">
        <v>15</v>
      </c>
      <c r="AC400" s="35">
        <v>5.76</v>
      </c>
      <c r="AD400" s="35">
        <v>8.64</v>
      </c>
      <c r="AE400" s="210"/>
      <c r="AF400" s="35">
        <f t="shared" si="384"/>
        <v>0</v>
      </c>
      <c r="AG400" s="35">
        <f t="shared" si="385"/>
        <v>0</v>
      </c>
      <c r="AH400" s="35">
        <f>($AI$11*((AF400+AG400))/100)</f>
        <v>0</v>
      </c>
      <c r="AI400" s="35">
        <f>AI399-AH400</f>
        <v>80</v>
      </c>
      <c r="AJ400" s="189"/>
      <c r="AK400" s="189"/>
      <c r="AL400" s="189"/>
      <c r="AM400" s="189"/>
      <c r="AN400" s="278"/>
      <c r="AO400" s="266"/>
      <c r="AP400" s="269"/>
      <c r="AQ400" s="390"/>
    </row>
    <row r="401" spans="1:43" ht="248.25" customHeight="1" x14ac:dyDescent="0.35">
      <c r="A401" s="186">
        <v>116</v>
      </c>
      <c r="B401" s="187" t="s">
        <v>980</v>
      </c>
      <c r="C401" s="190" t="s">
        <v>981</v>
      </c>
      <c r="D401" s="193" t="s">
        <v>998</v>
      </c>
      <c r="E401" s="196"/>
      <c r="F401" s="228"/>
      <c r="G401" s="228"/>
      <c r="H401" s="190" t="s">
        <v>999</v>
      </c>
      <c r="I401" s="202" t="s">
        <v>96</v>
      </c>
      <c r="J401" s="202"/>
      <c r="K401" s="187" t="s">
        <v>97</v>
      </c>
      <c r="L401" s="187" t="s">
        <v>98</v>
      </c>
      <c r="M401" s="187">
        <v>180</v>
      </c>
      <c r="N401" s="187" t="s">
        <v>124</v>
      </c>
      <c r="O401" s="205">
        <f t="shared" ref="O401" si="388">IF(N401="Muy alta",100,IF(N401="Alta",80,IF(N401="Media",60,IF(N401="Baja",40,IF(N401="Muy baja",20,0)))))</f>
        <v>40</v>
      </c>
      <c r="P401" s="187" t="s">
        <v>79</v>
      </c>
      <c r="Q401" s="205">
        <f t="shared" ref="Q401" si="389">IF(P401="Catastrófico",100,IF(P401="Mayor",80,IF(P401="Moderado",60,IF(P401="Menor",40,IF(P401="Leve",20,0)))))</f>
        <v>80</v>
      </c>
      <c r="R401" s="187" t="s">
        <v>80</v>
      </c>
      <c r="S401" s="34" t="s">
        <v>1000</v>
      </c>
      <c r="T401" s="35" t="str">
        <f t="shared" si="383"/>
        <v>Probabilidad</v>
      </c>
      <c r="U401" s="36" t="s">
        <v>83</v>
      </c>
      <c r="V401" s="36" t="s">
        <v>84</v>
      </c>
      <c r="W401" s="36" t="s">
        <v>85</v>
      </c>
      <c r="X401" s="36" t="s">
        <v>86</v>
      </c>
      <c r="Y401" s="36" t="s">
        <v>87</v>
      </c>
      <c r="Z401" s="208">
        <v>14.4</v>
      </c>
      <c r="AA401" s="35">
        <v>25</v>
      </c>
      <c r="AB401" s="35">
        <v>15</v>
      </c>
      <c r="AC401" s="35">
        <v>16</v>
      </c>
      <c r="AD401" s="35">
        <v>24</v>
      </c>
      <c r="AE401" s="208">
        <v>80</v>
      </c>
      <c r="AF401" s="35">
        <f t="shared" si="384"/>
        <v>0</v>
      </c>
      <c r="AG401" s="35">
        <f t="shared" si="385"/>
        <v>0</v>
      </c>
      <c r="AH401" s="35">
        <f>($Q$13*((AF401+AG401))/100)</f>
        <v>0</v>
      </c>
      <c r="AI401" s="35">
        <f>Q401-AH401</f>
        <v>80</v>
      </c>
      <c r="AJ401" s="187" t="s">
        <v>80</v>
      </c>
      <c r="AK401" s="187" t="s">
        <v>102</v>
      </c>
      <c r="AL401" s="187" t="s">
        <v>1001</v>
      </c>
      <c r="AM401" s="187" t="s">
        <v>1002</v>
      </c>
      <c r="AN401" s="264">
        <v>44593</v>
      </c>
      <c r="AO401" s="264">
        <v>44896</v>
      </c>
      <c r="AP401" s="267" t="s">
        <v>1003</v>
      </c>
      <c r="AQ401" s="267" t="s">
        <v>1004</v>
      </c>
    </row>
    <row r="402" spans="1:43" ht="148.5" customHeight="1" x14ac:dyDescent="0.35">
      <c r="A402" s="186"/>
      <c r="B402" s="188"/>
      <c r="C402" s="191"/>
      <c r="D402" s="194"/>
      <c r="E402" s="197"/>
      <c r="F402" s="229"/>
      <c r="G402" s="229"/>
      <c r="H402" s="191"/>
      <c r="I402" s="203"/>
      <c r="J402" s="203"/>
      <c r="K402" s="188"/>
      <c r="L402" s="188"/>
      <c r="M402" s="188"/>
      <c r="N402" s="188"/>
      <c r="O402" s="206"/>
      <c r="P402" s="188"/>
      <c r="Q402" s="206"/>
      <c r="R402" s="188"/>
      <c r="S402" s="34" t="s">
        <v>1005</v>
      </c>
      <c r="T402" s="35" t="str">
        <f t="shared" si="383"/>
        <v>Probabilidad</v>
      </c>
      <c r="U402" s="36" t="s">
        <v>83</v>
      </c>
      <c r="V402" s="36" t="s">
        <v>84</v>
      </c>
      <c r="W402" s="36" t="s">
        <v>85</v>
      </c>
      <c r="X402" s="36" t="s">
        <v>86</v>
      </c>
      <c r="Y402" s="36" t="s">
        <v>87</v>
      </c>
      <c r="Z402" s="209"/>
      <c r="AA402" s="35">
        <v>25</v>
      </c>
      <c r="AB402" s="35">
        <v>15</v>
      </c>
      <c r="AC402" s="35">
        <v>9.6</v>
      </c>
      <c r="AD402" s="35">
        <v>14.4</v>
      </c>
      <c r="AE402" s="209"/>
      <c r="AF402" s="35">
        <f t="shared" si="384"/>
        <v>0</v>
      </c>
      <c r="AG402" s="35">
        <f t="shared" si="385"/>
        <v>0</v>
      </c>
      <c r="AH402" s="35">
        <f>($AI$13*((AF402+AG402))/100)</f>
        <v>0</v>
      </c>
      <c r="AI402" s="35">
        <f>AI401-AH402</f>
        <v>80</v>
      </c>
      <c r="AJ402" s="188"/>
      <c r="AK402" s="188"/>
      <c r="AL402" s="188"/>
      <c r="AM402" s="188"/>
      <c r="AN402" s="265"/>
      <c r="AO402" s="265"/>
      <c r="AP402" s="268"/>
      <c r="AQ402" s="268"/>
    </row>
    <row r="403" spans="1:43" ht="248.25" customHeight="1" x14ac:dyDescent="0.35">
      <c r="A403" s="186"/>
      <c r="B403" s="189"/>
      <c r="C403" s="192"/>
      <c r="D403" s="195"/>
      <c r="E403" s="198"/>
      <c r="F403" s="230"/>
      <c r="G403" s="230"/>
      <c r="H403" s="192"/>
      <c r="I403" s="204"/>
      <c r="J403" s="204"/>
      <c r="K403" s="189"/>
      <c r="L403" s="189"/>
      <c r="M403" s="189"/>
      <c r="N403" s="189"/>
      <c r="O403" s="207"/>
      <c r="P403" s="189"/>
      <c r="Q403" s="207"/>
      <c r="R403" s="189"/>
      <c r="S403" s="90"/>
      <c r="T403" s="35"/>
      <c r="U403" s="36"/>
      <c r="V403" s="36"/>
      <c r="W403" s="36"/>
      <c r="X403" s="36"/>
      <c r="Y403" s="36"/>
      <c r="Z403" s="210"/>
      <c r="AA403" s="35">
        <v>0</v>
      </c>
      <c r="AB403" s="35">
        <v>0</v>
      </c>
      <c r="AC403" s="35">
        <v>0</v>
      </c>
      <c r="AD403" s="35">
        <v>14.4</v>
      </c>
      <c r="AE403" s="210"/>
      <c r="AF403" s="35">
        <f t="shared" si="384"/>
        <v>0</v>
      </c>
      <c r="AG403" s="35">
        <f t="shared" si="385"/>
        <v>0</v>
      </c>
      <c r="AH403" s="35">
        <f>($AI$14*((AF403+AG403))/100)</f>
        <v>0</v>
      </c>
      <c r="AI403" s="35">
        <f>AI402-AH403</f>
        <v>80</v>
      </c>
      <c r="AJ403" s="189"/>
      <c r="AK403" s="189"/>
      <c r="AL403" s="189"/>
      <c r="AM403" s="189"/>
      <c r="AN403" s="266"/>
      <c r="AO403" s="266"/>
      <c r="AP403" s="269"/>
      <c r="AQ403" s="269"/>
    </row>
    <row r="404" spans="1:43" ht="248.25" customHeight="1" x14ac:dyDescent="0.35">
      <c r="A404" s="186">
        <v>117</v>
      </c>
      <c r="B404" s="187" t="s">
        <v>980</v>
      </c>
      <c r="C404" s="190" t="s">
        <v>981</v>
      </c>
      <c r="D404" s="193" t="s">
        <v>1006</v>
      </c>
      <c r="E404" s="196" t="s">
        <v>70</v>
      </c>
      <c r="F404" s="273" t="s">
        <v>1007</v>
      </c>
      <c r="G404" s="228" t="s">
        <v>1008</v>
      </c>
      <c r="H404" s="190" t="s">
        <v>1009</v>
      </c>
      <c r="I404" s="202" t="s">
        <v>133</v>
      </c>
      <c r="J404" s="202" t="s">
        <v>1010</v>
      </c>
      <c r="K404" s="187" t="s">
        <v>76</v>
      </c>
      <c r="L404" s="187" t="s">
        <v>77</v>
      </c>
      <c r="M404" s="187">
        <v>180</v>
      </c>
      <c r="N404" s="187" t="s">
        <v>124</v>
      </c>
      <c r="O404" s="205">
        <f t="shared" ref="O404" si="390">IF(N404="Muy alta",100,IF(N404="Alta",80,IF(N404="Media",60,IF(N404="Baja",40,IF(N404="Muy baja",20,0)))))</f>
        <v>40</v>
      </c>
      <c r="P404" s="187" t="s">
        <v>88</v>
      </c>
      <c r="Q404" s="205">
        <f t="shared" ref="Q404" si="391">IF(P404="Catastrófico",100,IF(P404="Mayor",80,IF(P404="Moderado",60,IF(P404="Menor",40,IF(P404="Leve",20,0)))))</f>
        <v>60</v>
      </c>
      <c r="R404" s="187" t="s">
        <v>88</v>
      </c>
      <c r="S404" s="34" t="s">
        <v>1011</v>
      </c>
      <c r="T404" s="35" t="str">
        <f t="shared" si="383"/>
        <v>Probabilidad</v>
      </c>
      <c r="U404" s="36" t="s">
        <v>83</v>
      </c>
      <c r="V404" s="36" t="s">
        <v>84</v>
      </c>
      <c r="W404" s="36" t="s">
        <v>85</v>
      </c>
      <c r="X404" s="36" t="s">
        <v>86</v>
      </c>
      <c r="Y404" s="36" t="s">
        <v>87</v>
      </c>
      <c r="Z404" s="208">
        <v>8.64</v>
      </c>
      <c r="AA404" s="35">
        <v>25</v>
      </c>
      <c r="AB404" s="35">
        <v>15</v>
      </c>
      <c r="AC404" s="35">
        <v>16</v>
      </c>
      <c r="AD404" s="35">
        <v>24</v>
      </c>
      <c r="AE404" s="208">
        <v>60</v>
      </c>
      <c r="AF404" s="35">
        <f t="shared" si="384"/>
        <v>0</v>
      </c>
      <c r="AG404" s="35">
        <f t="shared" si="385"/>
        <v>0</v>
      </c>
      <c r="AH404" s="35">
        <f>($Q$16*((AF404+AG404))/100)</f>
        <v>0</v>
      </c>
      <c r="AI404" s="35">
        <f>Q404-AH404</f>
        <v>60</v>
      </c>
      <c r="AJ404" s="187" t="s">
        <v>88</v>
      </c>
      <c r="AK404" s="187" t="s">
        <v>89</v>
      </c>
      <c r="AL404" s="187" t="s">
        <v>1012</v>
      </c>
      <c r="AM404" s="187" t="s">
        <v>91</v>
      </c>
      <c r="AN404" s="211"/>
      <c r="AO404" s="211"/>
      <c r="AP404" s="211"/>
      <c r="AQ404" s="211"/>
    </row>
    <row r="405" spans="1:43" ht="279.75" customHeight="1" x14ac:dyDescent="0.35">
      <c r="A405" s="186"/>
      <c r="B405" s="188"/>
      <c r="C405" s="191"/>
      <c r="D405" s="194"/>
      <c r="E405" s="197"/>
      <c r="F405" s="274"/>
      <c r="G405" s="229"/>
      <c r="H405" s="191"/>
      <c r="I405" s="203"/>
      <c r="J405" s="203"/>
      <c r="K405" s="188"/>
      <c r="L405" s="188"/>
      <c r="M405" s="188"/>
      <c r="N405" s="188"/>
      <c r="O405" s="206"/>
      <c r="P405" s="188"/>
      <c r="Q405" s="206"/>
      <c r="R405" s="188"/>
      <c r="S405" s="34" t="s">
        <v>1013</v>
      </c>
      <c r="T405" s="35" t="str">
        <f t="shared" si="383"/>
        <v>Probabilidad</v>
      </c>
      <c r="U405" s="36" t="s">
        <v>83</v>
      </c>
      <c r="V405" s="36" t="s">
        <v>84</v>
      </c>
      <c r="W405" s="36" t="s">
        <v>85</v>
      </c>
      <c r="X405" s="36" t="s">
        <v>86</v>
      </c>
      <c r="Y405" s="36" t="s">
        <v>127</v>
      </c>
      <c r="Z405" s="209"/>
      <c r="AA405" s="35">
        <v>25</v>
      </c>
      <c r="AB405" s="35">
        <v>15</v>
      </c>
      <c r="AC405" s="35">
        <v>9.6</v>
      </c>
      <c r="AD405" s="35">
        <v>14.4</v>
      </c>
      <c r="AE405" s="209"/>
      <c r="AF405" s="35">
        <f t="shared" si="384"/>
        <v>0</v>
      </c>
      <c r="AG405" s="35">
        <f t="shared" si="385"/>
        <v>0</v>
      </c>
      <c r="AH405" s="35">
        <f>($AI$16*((AF405+AG405))/100)</f>
        <v>0</v>
      </c>
      <c r="AI405" s="35">
        <f>AI404-AH405</f>
        <v>60</v>
      </c>
      <c r="AJ405" s="188"/>
      <c r="AK405" s="188"/>
      <c r="AL405" s="188"/>
      <c r="AM405" s="188"/>
      <c r="AN405" s="212"/>
      <c r="AO405" s="212"/>
      <c r="AP405" s="212"/>
      <c r="AQ405" s="212"/>
    </row>
    <row r="406" spans="1:43" ht="164.25" customHeight="1" x14ac:dyDescent="0.35">
      <c r="A406" s="186"/>
      <c r="B406" s="189"/>
      <c r="C406" s="192"/>
      <c r="D406" s="195"/>
      <c r="E406" s="198"/>
      <c r="F406" s="275"/>
      <c r="G406" s="230"/>
      <c r="H406" s="192"/>
      <c r="I406" s="204"/>
      <c r="J406" s="204"/>
      <c r="K406" s="189"/>
      <c r="L406" s="189"/>
      <c r="M406" s="189"/>
      <c r="N406" s="189"/>
      <c r="O406" s="207"/>
      <c r="P406" s="189"/>
      <c r="Q406" s="207"/>
      <c r="R406" s="189"/>
      <c r="S406" s="34" t="s">
        <v>1014</v>
      </c>
      <c r="T406" s="35" t="str">
        <f t="shared" si="383"/>
        <v>Probabilidad</v>
      </c>
      <c r="U406" s="36" t="s">
        <v>83</v>
      </c>
      <c r="V406" s="36" t="s">
        <v>84</v>
      </c>
      <c r="W406" s="36" t="s">
        <v>85</v>
      </c>
      <c r="X406" s="36" t="s">
        <v>86</v>
      </c>
      <c r="Y406" s="36" t="s">
        <v>87</v>
      </c>
      <c r="Z406" s="210"/>
      <c r="AA406" s="35">
        <v>25</v>
      </c>
      <c r="AB406" s="35">
        <v>15</v>
      </c>
      <c r="AC406" s="35">
        <v>5.76</v>
      </c>
      <c r="AD406" s="35">
        <v>8.64</v>
      </c>
      <c r="AE406" s="210"/>
      <c r="AF406" s="35">
        <f t="shared" si="384"/>
        <v>0</v>
      </c>
      <c r="AG406" s="35">
        <f t="shared" si="385"/>
        <v>0</v>
      </c>
      <c r="AH406" s="35">
        <f>($AI$17*((AF406+AG406))/100)</f>
        <v>0</v>
      </c>
      <c r="AI406" s="35">
        <f>AI405-AH406</f>
        <v>60</v>
      </c>
      <c r="AJ406" s="189"/>
      <c r="AK406" s="189"/>
      <c r="AL406" s="189"/>
      <c r="AM406" s="189"/>
      <c r="AN406" s="213"/>
      <c r="AO406" s="213"/>
      <c r="AP406" s="213"/>
      <c r="AQ406" s="213"/>
    </row>
    <row r="407" spans="1:43" ht="225" customHeight="1" x14ac:dyDescent="0.35">
      <c r="A407" s="186">
        <v>118</v>
      </c>
      <c r="B407" s="187" t="s">
        <v>1015</v>
      </c>
      <c r="C407" s="190" t="s">
        <v>1016</v>
      </c>
      <c r="D407" s="193" t="s">
        <v>1017</v>
      </c>
      <c r="E407" s="196" t="s">
        <v>129</v>
      </c>
      <c r="F407" s="228" t="s">
        <v>1018</v>
      </c>
      <c r="G407" s="228" t="s">
        <v>1019</v>
      </c>
      <c r="H407" s="199" t="str">
        <f>CONCATENATE(E407," ",F407," ",G407)</f>
        <v>Posibilidad de pérdida reputacional ante las partes interesadas por no brindar atención oportuna y seguimiento a las emergencias humanitarias masivas, desplazamientos masivos, confinamientos y actos de terrorismo debido a alteraciones del orden público que generan condiciones de riesgo o impiden el ingreso de los funcionarios al territorio para la atención de emergencias humanitarias, poca corresponsabilidad de las autoridades territoriales al no convocar los espacios de coordinación institucional creados por la ley para la respuesta ante la ocurrencia de emergencias humanitarias y reducciones presupuestales y financieras que limiten la capacidad del equipo para atender emergencias.</v>
      </c>
      <c r="I407" s="202" t="s">
        <v>74</v>
      </c>
      <c r="J407" s="202" t="s">
        <v>91</v>
      </c>
      <c r="K407" s="187" t="s">
        <v>76</v>
      </c>
      <c r="L407" s="187" t="s">
        <v>77</v>
      </c>
      <c r="M407" s="187">
        <v>97</v>
      </c>
      <c r="N407" s="187" t="s">
        <v>124</v>
      </c>
      <c r="O407" s="205">
        <f>IF(N407="Muy alta",100,IF(N407="Alta",80,IF(N407="Media",60,IF(N407="Baja",40,IF(N407="Muy baja",20,0)))))</f>
        <v>40</v>
      </c>
      <c r="P407" s="187" t="s">
        <v>147</v>
      </c>
      <c r="Q407" s="205">
        <f>IF(P407="Catastrófico",100,IF(P407="Mayor",80,IF(P407="Moderado",60,IF(P407="Menor",40,IF(P407="Leve",20,0)))))</f>
        <v>100</v>
      </c>
      <c r="R407" s="187" t="s">
        <v>148</v>
      </c>
      <c r="S407" s="44" t="s">
        <v>1020</v>
      </c>
      <c r="T407" s="35" t="str">
        <f t="shared" si="377"/>
        <v>Probabilidad</v>
      </c>
      <c r="U407" s="36" t="s">
        <v>83</v>
      </c>
      <c r="V407" s="36" t="s">
        <v>84</v>
      </c>
      <c r="W407" s="36" t="s">
        <v>85</v>
      </c>
      <c r="X407" s="36" t="s">
        <v>86</v>
      </c>
      <c r="Y407" s="36" t="s">
        <v>127</v>
      </c>
      <c r="Z407" s="208">
        <v>11.760000000000002</v>
      </c>
      <c r="AA407" s="35">
        <v>25</v>
      </c>
      <c r="AB407" s="35">
        <v>15</v>
      </c>
      <c r="AC407" s="35">
        <v>16</v>
      </c>
      <c r="AD407" s="35">
        <v>24</v>
      </c>
      <c r="AE407" s="208">
        <v>100</v>
      </c>
      <c r="AF407" s="35">
        <f>IF(U407="Correctivo",10,0)</f>
        <v>0</v>
      </c>
      <c r="AG407" s="35">
        <f>IF(T407="Probabilidad",0,IF(V407="Automatizado",25,IF(V407="Manual",15,0)))</f>
        <v>0</v>
      </c>
      <c r="AH407" s="35" t="e">
        <f>($Q$7*((AF407+AG407))/100)</f>
        <v>#VALUE!</v>
      </c>
      <c r="AI407" s="35" t="e">
        <f>Q407-AH407</f>
        <v>#VALUE!</v>
      </c>
      <c r="AJ407" s="187" t="s">
        <v>148</v>
      </c>
      <c r="AK407" s="187" t="s">
        <v>89</v>
      </c>
      <c r="AL407" s="187" t="s">
        <v>1021</v>
      </c>
      <c r="AM407" s="187" t="s">
        <v>91</v>
      </c>
      <c r="AN407" s="182"/>
      <c r="AO407" s="182"/>
      <c r="AP407" s="205"/>
      <c r="AQ407" s="205"/>
    </row>
    <row r="408" spans="1:43" ht="219" customHeight="1" x14ac:dyDescent="0.35">
      <c r="A408" s="186"/>
      <c r="B408" s="188"/>
      <c r="C408" s="191"/>
      <c r="D408" s="194"/>
      <c r="E408" s="197"/>
      <c r="F408" s="229"/>
      <c r="G408" s="229"/>
      <c r="H408" s="200"/>
      <c r="I408" s="203"/>
      <c r="J408" s="203"/>
      <c r="K408" s="188"/>
      <c r="L408" s="188"/>
      <c r="M408" s="188"/>
      <c r="N408" s="188"/>
      <c r="O408" s="206"/>
      <c r="P408" s="188"/>
      <c r="Q408" s="206"/>
      <c r="R408" s="188"/>
      <c r="S408" s="34" t="s">
        <v>1022</v>
      </c>
      <c r="T408" s="35" t="str">
        <f t="shared" si="377"/>
        <v>Probabilidad</v>
      </c>
      <c r="U408" s="36" t="s">
        <v>100</v>
      </c>
      <c r="V408" s="36" t="s">
        <v>84</v>
      </c>
      <c r="W408" s="36" t="s">
        <v>85</v>
      </c>
      <c r="X408" s="36" t="s">
        <v>86</v>
      </c>
      <c r="Y408" s="36" t="s">
        <v>127</v>
      </c>
      <c r="Z408" s="209"/>
      <c r="AA408" s="35">
        <v>15</v>
      </c>
      <c r="AB408" s="35">
        <v>15</v>
      </c>
      <c r="AC408" s="35">
        <v>7.2</v>
      </c>
      <c r="AD408" s="35">
        <v>16.8</v>
      </c>
      <c r="AE408" s="209"/>
      <c r="AF408" s="35">
        <f t="shared" ref="AF408:AF433" si="392">IF(U408="Correctivo",10,0)</f>
        <v>0</v>
      </c>
      <c r="AG408" s="35">
        <f t="shared" ref="AG408:AG433" si="393">IF(T408="Probabilidad",0,IF(V408="Automatizado",25,IF(V408="Manual",15,0)))</f>
        <v>0</v>
      </c>
      <c r="AH408" s="35" t="e">
        <f>($AI$7*((AF408+AG408))/100)</f>
        <v>#VALUE!</v>
      </c>
      <c r="AI408" s="35" t="e">
        <f>AI407-AH408</f>
        <v>#VALUE!</v>
      </c>
      <c r="AJ408" s="188"/>
      <c r="AK408" s="188"/>
      <c r="AL408" s="188"/>
      <c r="AM408" s="188"/>
      <c r="AN408" s="183"/>
      <c r="AO408" s="183"/>
      <c r="AP408" s="206"/>
      <c r="AQ408" s="206"/>
    </row>
    <row r="409" spans="1:43" ht="256.5" customHeight="1" x14ac:dyDescent="0.35">
      <c r="A409" s="186"/>
      <c r="B409" s="189"/>
      <c r="C409" s="192"/>
      <c r="D409" s="195"/>
      <c r="E409" s="198"/>
      <c r="F409" s="230"/>
      <c r="G409" s="230"/>
      <c r="H409" s="201"/>
      <c r="I409" s="204"/>
      <c r="J409" s="204"/>
      <c r="K409" s="189"/>
      <c r="L409" s="189"/>
      <c r="M409" s="189"/>
      <c r="N409" s="189"/>
      <c r="O409" s="207"/>
      <c r="P409" s="189"/>
      <c r="Q409" s="207"/>
      <c r="R409" s="189"/>
      <c r="S409" s="34" t="s">
        <v>1023</v>
      </c>
      <c r="T409" s="35" t="str">
        <f t="shared" si="377"/>
        <v>Probabilidad</v>
      </c>
      <c r="U409" s="36" t="s">
        <v>100</v>
      </c>
      <c r="V409" s="36" t="s">
        <v>84</v>
      </c>
      <c r="W409" s="36" t="s">
        <v>85</v>
      </c>
      <c r="X409" s="36" t="s">
        <v>86</v>
      </c>
      <c r="Y409" s="36" t="s">
        <v>127</v>
      </c>
      <c r="Z409" s="210"/>
      <c r="AA409" s="35">
        <v>15</v>
      </c>
      <c r="AB409" s="35">
        <v>15</v>
      </c>
      <c r="AC409" s="35">
        <v>5.04</v>
      </c>
      <c r="AD409" s="35">
        <v>11.760000000000002</v>
      </c>
      <c r="AE409" s="210"/>
      <c r="AF409" s="35">
        <f t="shared" si="392"/>
        <v>0</v>
      </c>
      <c r="AG409" s="35">
        <f t="shared" si="393"/>
        <v>0</v>
      </c>
      <c r="AH409" s="35">
        <f>($AI$8*((AF409+AG409))/100)</f>
        <v>0</v>
      </c>
      <c r="AI409" s="35" t="e">
        <f>AI408-AH409</f>
        <v>#VALUE!</v>
      </c>
      <c r="AJ409" s="189"/>
      <c r="AK409" s="189"/>
      <c r="AL409" s="189"/>
      <c r="AM409" s="189"/>
      <c r="AN409" s="184"/>
      <c r="AO409" s="184"/>
      <c r="AP409" s="207"/>
      <c r="AQ409" s="207"/>
    </row>
    <row r="410" spans="1:43" ht="231.75" customHeight="1" x14ac:dyDescent="0.35">
      <c r="A410" s="186">
        <v>119</v>
      </c>
      <c r="B410" s="187" t="s">
        <v>1015</v>
      </c>
      <c r="C410" s="190" t="s">
        <v>1016</v>
      </c>
      <c r="D410" s="193" t="s">
        <v>1024</v>
      </c>
      <c r="E410" s="196" t="s">
        <v>70</v>
      </c>
      <c r="F410" s="228" t="s">
        <v>1025</v>
      </c>
      <c r="G410" s="228" t="s">
        <v>1026</v>
      </c>
      <c r="H410" s="199" t="str">
        <f t="shared" ref="H410" si="394">CONCATENATE(E410," ",F410," ",G410)</f>
        <v>Posibilidad de pérdida económica y reputacional ante las partes interesadas y sanciones por entes de control al no brindar la Ayuda y Atención Humanitaria Inmediata en subsidiaridad en los mecanismos de dinero, especie por evento o especie periódica, debido a la inclusión de personas en la solicitud que no hacen parte o que no cumplen con los requisitos, por parte de las entidades territoriales, errores en la elaboración de documentos que se adjuntan a la solicitud por parte de las entidades territoriales, ausencia de herramientas tecnológicas  y condiciones ambientales y/o disposiciones sanitarias por COVID que impiden la entrega oportuna de Ayuda y Atención Humanitaria Inmediata.</v>
      </c>
      <c r="I410" s="202" t="s">
        <v>74</v>
      </c>
      <c r="J410" s="202" t="s">
        <v>91</v>
      </c>
      <c r="K410" s="187" t="s">
        <v>76</v>
      </c>
      <c r="L410" s="187" t="s">
        <v>77</v>
      </c>
      <c r="M410" s="187" t="s">
        <v>1027</v>
      </c>
      <c r="N410" s="187" t="s">
        <v>78</v>
      </c>
      <c r="O410" s="205">
        <f t="shared" ref="O410" si="395">IF(N410="Muy alta",100,IF(N410="Alta",80,IF(N410="Media",60,IF(N410="Baja",40,IF(N410="Muy baja",20,0)))))</f>
        <v>60</v>
      </c>
      <c r="P410" s="187" t="s">
        <v>147</v>
      </c>
      <c r="Q410" s="205">
        <f t="shared" ref="Q410" si="396">IF(P410="Catastrófico",100,IF(P410="Mayor",80,IF(P410="Moderado",60,IF(P410="Menor",40,IF(P410="Leve",20,0)))))</f>
        <v>100</v>
      </c>
      <c r="R410" s="187" t="s">
        <v>148</v>
      </c>
      <c r="S410" s="34" t="s">
        <v>1028</v>
      </c>
      <c r="T410" s="35" t="str">
        <f t="shared" si="377"/>
        <v>Probabilidad</v>
      </c>
      <c r="U410" s="36" t="s">
        <v>100</v>
      </c>
      <c r="V410" s="36" t="s">
        <v>84</v>
      </c>
      <c r="W410" s="36" t="s">
        <v>85</v>
      </c>
      <c r="X410" s="36" t="s">
        <v>86</v>
      </c>
      <c r="Y410" s="36" t="s">
        <v>127</v>
      </c>
      <c r="Z410" s="208">
        <v>14.7</v>
      </c>
      <c r="AA410" s="35">
        <v>15</v>
      </c>
      <c r="AB410" s="35">
        <v>15</v>
      </c>
      <c r="AC410" s="35">
        <v>18</v>
      </c>
      <c r="AD410" s="35">
        <v>42</v>
      </c>
      <c r="AE410" s="208">
        <v>100</v>
      </c>
      <c r="AF410" s="35">
        <f t="shared" si="392"/>
        <v>0</v>
      </c>
      <c r="AG410" s="35">
        <f t="shared" si="393"/>
        <v>0</v>
      </c>
      <c r="AH410" s="35">
        <f>($Q$10*((AF410+AG410))/100)</f>
        <v>0</v>
      </c>
      <c r="AI410" s="35">
        <f>Q410-AH410</f>
        <v>100</v>
      </c>
      <c r="AJ410" s="187" t="s">
        <v>148</v>
      </c>
      <c r="AK410" s="187" t="s">
        <v>89</v>
      </c>
      <c r="AL410" s="187" t="s">
        <v>1029</v>
      </c>
      <c r="AM410" s="187" t="s">
        <v>91</v>
      </c>
      <c r="AN410" s="211"/>
      <c r="AO410" s="211"/>
      <c r="AP410" s="211"/>
      <c r="AQ410" s="211"/>
    </row>
    <row r="411" spans="1:43" ht="223.5" customHeight="1" x14ac:dyDescent="0.35">
      <c r="A411" s="186"/>
      <c r="B411" s="188"/>
      <c r="C411" s="191"/>
      <c r="D411" s="194"/>
      <c r="E411" s="197"/>
      <c r="F411" s="229"/>
      <c r="G411" s="229"/>
      <c r="H411" s="200"/>
      <c r="I411" s="203"/>
      <c r="J411" s="203"/>
      <c r="K411" s="188"/>
      <c r="L411" s="188"/>
      <c r="M411" s="188"/>
      <c r="N411" s="188"/>
      <c r="O411" s="206"/>
      <c r="P411" s="188"/>
      <c r="Q411" s="206"/>
      <c r="R411" s="188"/>
      <c r="S411" s="34" t="s">
        <v>1030</v>
      </c>
      <c r="T411" s="35" t="str">
        <f t="shared" si="377"/>
        <v>Probabilidad</v>
      </c>
      <c r="U411" s="36" t="s">
        <v>100</v>
      </c>
      <c r="V411" s="36" t="s">
        <v>84</v>
      </c>
      <c r="W411" s="36" t="s">
        <v>85</v>
      </c>
      <c r="X411" s="36" t="s">
        <v>86</v>
      </c>
      <c r="Y411" s="36" t="s">
        <v>127</v>
      </c>
      <c r="Z411" s="209"/>
      <c r="AA411" s="35">
        <v>15</v>
      </c>
      <c r="AB411" s="35">
        <v>15</v>
      </c>
      <c r="AC411" s="35">
        <v>12.6</v>
      </c>
      <c r="AD411" s="35">
        <v>29.4</v>
      </c>
      <c r="AE411" s="209"/>
      <c r="AF411" s="35">
        <f t="shared" si="392"/>
        <v>0</v>
      </c>
      <c r="AG411" s="35">
        <f t="shared" si="393"/>
        <v>0</v>
      </c>
      <c r="AH411" s="35">
        <f>($AI$10*((AF411+AG411))/100)</f>
        <v>0</v>
      </c>
      <c r="AI411" s="35">
        <f>AI410-AH411</f>
        <v>100</v>
      </c>
      <c r="AJ411" s="188"/>
      <c r="AK411" s="188"/>
      <c r="AL411" s="188"/>
      <c r="AM411" s="188"/>
      <c r="AN411" s="212"/>
      <c r="AO411" s="212"/>
      <c r="AP411" s="212"/>
      <c r="AQ411" s="212"/>
    </row>
    <row r="412" spans="1:43" ht="207" customHeight="1" x14ac:dyDescent="0.35">
      <c r="A412" s="186"/>
      <c r="B412" s="189"/>
      <c r="C412" s="192"/>
      <c r="D412" s="195"/>
      <c r="E412" s="198"/>
      <c r="F412" s="230"/>
      <c r="G412" s="230"/>
      <c r="H412" s="201"/>
      <c r="I412" s="204"/>
      <c r="J412" s="204"/>
      <c r="K412" s="189"/>
      <c r="L412" s="189"/>
      <c r="M412" s="189"/>
      <c r="N412" s="189"/>
      <c r="O412" s="207"/>
      <c r="P412" s="189"/>
      <c r="Q412" s="207"/>
      <c r="R412" s="189"/>
      <c r="S412" s="34" t="s">
        <v>1031</v>
      </c>
      <c r="T412" s="35" t="str">
        <f t="shared" si="377"/>
        <v>Probabilidad</v>
      </c>
      <c r="U412" s="36" t="s">
        <v>83</v>
      </c>
      <c r="V412" s="36" t="s">
        <v>405</v>
      </c>
      <c r="W412" s="36" t="s">
        <v>85</v>
      </c>
      <c r="X412" s="36" t="s">
        <v>86</v>
      </c>
      <c r="Y412" s="36" t="s">
        <v>127</v>
      </c>
      <c r="Z412" s="210"/>
      <c r="AA412" s="35">
        <v>25</v>
      </c>
      <c r="AB412" s="35">
        <v>25</v>
      </c>
      <c r="AC412" s="35">
        <v>14.7</v>
      </c>
      <c r="AD412" s="35">
        <v>14.7</v>
      </c>
      <c r="AE412" s="210"/>
      <c r="AF412" s="35">
        <f t="shared" si="392"/>
        <v>0</v>
      </c>
      <c r="AG412" s="35">
        <f t="shared" si="393"/>
        <v>0</v>
      </c>
      <c r="AH412" s="35">
        <f>($AI$11*((AF412+AG412))/100)</f>
        <v>0</v>
      </c>
      <c r="AI412" s="35">
        <f>AI411-AH412</f>
        <v>100</v>
      </c>
      <c r="AJ412" s="189"/>
      <c r="AK412" s="189"/>
      <c r="AL412" s="189"/>
      <c r="AM412" s="189"/>
      <c r="AN412" s="213"/>
      <c r="AO412" s="213"/>
      <c r="AP412" s="213"/>
      <c r="AQ412" s="213"/>
    </row>
    <row r="413" spans="1:43" ht="277.5" customHeight="1" x14ac:dyDescent="0.35">
      <c r="A413" s="233">
        <v>120</v>
      </c>
      <c r="B413" s="187" t="s">
        <v>1015</v>
      </c>
      <c r="C413" s="190" t="s">
        <v>1016</v>
      </c>
      <c r="D413" s="193" t="s">
        <v>1895</v>
      </c>
      <c r="E413" s="196" t="s">
        <v>70</v>
      </c>
      <c r="F413" s="228" t="s">
        <v>1896</v>
      </c>
      <c r="G413" s="228" t="s">
        <v>1897</v>
      </c>
      <c r="H413" s="199" t="str">
        <f t="shared" ref="H413" si="397">CONCATENATE(E413," ",F413," ",G413)</f>
        <v>Posibilidad de pérdida económica y reputacional por la no implementación de las medidas concertadas en la formulación del plan específico por parte de la UARIV debido a la falta de disposición, carencia de  recursos humanos, tecnológicos y economicos de la Entidad Territorial, necesarios para coadyuvar en la formulación de los proyectos que responden a las medidas concertadas en la formulación del plan especifico.</v>
      </c>
      <c r="I413" s="202" t="s">
        <v>74</v>
      </c>
      <c r="J413" s="202" t="s">
        <v>91</v>
      </c>
      <c r="K413" s="187" t="s">
        <v>212</v>
      </c>
      <c r="L413" s="187" t="s">
        <v>123</v>
      </c>
      <c r="M413" s="202">
        <v>15</v>
      </c>
      <c r="N413" s="202" t="s">
        <v>124</v>
      </c>
      <c r="O413" s="216">
        <v>40</v>
      </c>
      <c r="P413" s="202" t="s">
        <v>125</v>
      </c>
      <c r="Q413" s="216">
        <v>40</v>
      </c>
      <c r="R413" s="202" t="s">
        <v>269</v>
      </c>
      <c r="S413" s="74" t="s">
        <v>1898</v>
      </c>
      <c r="T413" s="35" t="s">
        <v>82</v>
      </c>
      <c r="U413" s="36" t="s">
        <v>83</v>
      </c>
      <c r="V413" s="36" t="s">
        <v>84</v>
      </c>
      <c r="W413" s="36" t="s">
        <v>85</v>
      </c>
      <c r="X413" s="36" t="s">
        <v>86</v>
      </c>
      <c r="Y413" s="36" t="s">
        <v>127</v>
      </c>
      <c r="Z413" s="208">
        <v>8.64</v>
      </c>
      <c r="AA413" s="35"/>
      <c r="AB413" s="35"/>
      <c r="AC413" s="35"/>
      <c r="AD413" s="35"/>
      <c r="AE413" s="208">
        <v>40</v>
      </c>
      <c r="AF413" s="35">
        <v>0</v>
      </c>
      <c r="AG413" s="35">
        <v>0</v>
      </c>
      <c r="AH413" s="35">
        <v>0</v>
      </c>
      <c r="AI413" s="35">
        <v>40</v>
      </c>
      <c r="AJ413" s="202" t="s">
        <v>269</v>
      </c>
      <c r="AK413" s="187" t="s">
        <v>89</v>
      </c>
      <c r="AL413" s="193" t="s">
        <v>1899</v>
      </c>
      <c r="AM413" s="187" t="s">
        <v>91</v>
      </c>
      <c r="AN413" s="211"/>
      <c r="AO413" s="211"/>
      <c r="AP413" s="211"/>
      <c r="AQ413" s="211"/>
    </row>
    <row r="414" spans="1:43" ht="207" customHeight="1" x14ac:dyDescent="0.35">
      <c r="A414" s="234"/>
      <c r="B414" s="188"/>
      <c r="C414" s="191"/>
      <c r="D414" s="194"/>
      <c r="E414" s="197"/>
      <c r="F414" s="229"/>
      <c r="G414" s="229"/>
      <c r="H414" s="200"/>
      <c r="I414" s="203"/>
      <c r="J414" s="203"/>
      <c r="K414" s="188"/>
      <c r="L414" s="188"/>
      <c r="M414" s="203"/>
      <c r="N414" s="203"/>
      <c r="O414" s="217"/>
      <c r="P414" s="203"/>
      <c r="Q414" s="217"/>
      <c r="R414" s="203"/>
      <c r="S414" s="74" t="s">
        <v>1900</v>
      </c>
      <c r="T414" s="35" t="s">
        <v>82</v>
      </c>
      <c r="U414" s="36" t="s">
        <v>83</v>
      </c>
      <c r="V414" s="36" t="s">
        <v>84</v>
      </c>
      <c r="W414" s="36" t="s">
        <v>85</v>
      </c>
      <c r="X414" s="36" t="s">
        <v>86</v>
      </c>
      <c r="Y414" s="36" t="s">
        <v>127</v>
      </c>
      <c r="Z414" s="209"/>
      <c r="AA414" s="35"/>
      <c r="AB414" s="35"/>
      <c r="AC414" s="35"/>
      <c r="AD414" s="35"/>
      <c r="AE414" s="209"/>
      <c r="AF414" s="35">
        <v>0</v>
      </c>
      <c r="AG414" s="35">
        <v>0</v>
      </c>
      <c r="AH414" s="35">
        <v>0</v>
      </c>
      <c r="AI414" s="35">
        <v>40</v>
      </c>
      <c r="AJ414" s="203"/>
      <c r="AK414" s="188"/>
      <c r="AL414" s="194"/>
      <c r="AM414" s="188"/>
      <c r="AN414" s="212"/>
      <c r="AO414" s="212"/>
      <c r="AP414" s="212"/>
      <c r="AQ414" s="212"/>
    </row>
    <row r="415" spans="1:43" ht="207" customHeight="1" x14ac:dyDescent="0.35">
      <c r="A415" s="235"/>
      <c r="B415" s="189"/>
      <c r="C415" s="192"/>
      <c r="D415" s="195"/>
      <c r="E415" s="198"/>
      <c r="F415" s="230"/>
      <c r="G415" s="230"/>
      <c r="H415" s="201"/>
      <c r="I415" s="204"/>
      <c r="J415" s="204"/>
      <c r="K415" s="189"/>
      <c r="L415" s="189"/>
      <c r="M415" s="204"/>
      <c r="N415" s="204"/>
      <c r="O415" s="218"/>
      <c r="P415" s="204"/>
      <c r="Q415" s="218"/>
      <c r="R415" s="204"/>
      <c r="S415" s="74" t="s">
        <v>1901</v>
      </c>
      <c r="T415" s="35" t="s">
        <v>82</v>
      </c>
      <c r="U415" s="36" t="s">
        <v>83</v>
      </c>
      <c r="V415" s="36" t="s">
        <v>84</v>
      </c>
      <c r="W415" s="36" t="s">
        <v>85</v>
      </c>
      <c r="X415" s="36" t="s">
        <v>86</v>
      </c>
      <c r="Y415" s="36" t="s">
        <v>127</v>
      </c>
      <c r="Z415" s="210"/>
      <c r="AA415" s="35"/>
      <c r="AB415" s="35"/>
      <c r="AC415" s="35"/>
      <c r="AD415" s="35"/>
      <c r="AE415" s="210"/>
      <c r="AF415" s="35">
        <v>0</v>
      </c>
      <c r="AG415" s="35">
        <v>0</v>
      </c>
      <c r="AH415" s="35">
        <v>0</v>
      </c>
      <c r="AI415" s="35">
        <v>40</v>
      </c>
      <c r="AJ415" s="204"/>
      <c r="AK415" s="189"/>
      <c r="AL415" s="195"/>
      <c r="AM415" s="189"/>
      <c r="AN415" s="213"/>
      <c r="AO415" s="213"/>
      <c r="AP415" s="213"/>
      <c r="AQ415" s="213"/>
    </row>
    <row r="416" spans="1:43" ht="204.75" customHeight="1" x14ac:dyDescent="0.35">
      <c r="A416" s="387">
        <v>120</v>
      </c>
      <c r="B416" s="187" t="s">
        <v>1015</v>
      </c>
      <c r="C416" s="190" t="s">
        <v>1016</v>
      </c>
      <c r="D416" s="193" t="s">
        <v>1032</v>
      </c>
      <c r="E416" s="196" t="s">
        <v>70</v>
      </c>
      <c r="F416" s="228" t="s">
        <v>1033</v>
      </c>
      <c r="G416" s="228" t="s">
        <v>1034</v>
      </c>
      <c r="H416" s="199" t="str">
        <f t="shared" ref="H416" si="398">CONCATENATE(E416," ",F416," ",G416)</f>
        <v>Posibilidad de pérdida económica y reputacional ante las partes interesadas al no entregar los materiales de construcción, dotación de mobiliario y/o insumos, semillas y herramientas agropecuarias en concurrencia debido a incumplimientos por características técnicas de los productos, retrasos en los tiempos de entrega por motivos ambientales, técnicos, de seguridad, entre otros y errores humanos de diligenciamiento de los formatos que dificulte la entrega en los sitios acordados.</v>
      </c>
      <c r="I416" s="202" t="s">
        <v>74</v>
      </c>
      <c r="J416" s="202" t="s">
        <v>91</v>
      </c>
      <c r="K416" s="187" t="s">
        <v>1035</v>
      </c>
      <c r="L416" s="187" t="s">
        <v>77</v>
      </c>
      <c r="M416" s="187">
        <v>60</v>
      </c>
      <c r="N416" s="187" t="s">
        <v>124</v>
      </c>
      <c r="O416" s="205">
        <f t="shared" ref="O416" si="399">IF(N416="Muy alta",100,IF(N416="Alta",80,IF(N416="Media",60,IF(N416="Baja",40,IF(N416="Muy baja",20,0)))))</f>
        <v>40</v>
      </c>
      <c r="P416" s="187" t="s">
        <v>147</v>
      </c>
      <c r="Q416" s="205">
        <f t="shared" ref="Q416" si="400">IF(P416="Catastrófico",100,IF(P416="Mayor",80,IF(P416="Moderado",60,IF(P416="Menor",40,IF(P416="Leve",20,0)))))</f>
        <v>100</v>
      </c>
      <c r="R416" s="187" t="s">
        <v>148</v>
      </c>
      <c r="S416" s="34" t="s">
        <v>1036</v>
      </c>
      <c r="T416" s="35" t="str">
        <f>IF(OR(U416="Preventivo",U416="Detectivo"),"Probabilidad",IF(U416="Correctivo","Impacto"," "))</f>
        <v>Probabilidad</v>
      </c>
      <c r="U416" s="36" t="s">
        <v>83</v>
      </c>
      <c r="V416" s="36" t="s">
        <v>84</v>
      </c>
      <c r="W416" s="36" t="s">
        <v>85</v>
      </c>
      <c r="X416" s="36" t="s">
        <v>86</v>
      </c>
      <c r="Y416" s="36" t="s">
        <v>127</v>
      </c>
      <c r="Z416" s="208">
        <v>10.08</v>
      </c>
      <c r="AA416" s="35">
        <v>25</v>
      </c>
      <c r="AB416" s="35">
        <v>15</v>
      </c>
      <c r="AC416" s="35">
        <v>16</v>
      </c>
      <c r="AD416" s="35">
        <v>24</v>
      </c>
      <c r="AE416" s="208">
        <v>100</v>
      </c>
      <c r="AF416" s="35">
        <f t="shared" si="392"/>
        <v>0</v>
      </c>
      <c r="AG416" s="35">
        <f t="shared" si="393"/>
        <v>0</v>
      </c>
      <c r="AH416" s="35">
        <f>($Q$13*((AF416+AG416))/100)</f>
        <v>0</v>
      </c>
      <c r="AI416" s="35">
        <f>Q416-AH416</f>
        <v>100</v>
      </c>
      <c r="AJ416" s="187" t="s">
        <v>148</v>
      </c>
      <c r="AK416" s="187" t="s">
        <v>89</v>
      </c>
      <c r="AL416" s="187" t="s">
        <v>1037</v>
      </c>
      <c r="AM416" s="187" t="s">
        <v>91</v>
      </c>
      <c r="AN416" s="211"/>
      <c r="AO416" s="211"/>
      <c r="AP416" s="211"/>
      <c r="AQ416" s="211"/>
    </row>
    <row r="417" spans="1:43" ht="243.75" customHeight="1" x14ac:dyDescent="0.35">
      <c r="A417" s="387"/>
      <c r="B417" s="188"/>
      <c r="C417" s="191"/>
      <c r="D417" s="194"/>
      <c r="E417" s="197"/>
      <c r="F417" s="229"/>
      <c r="G417" s="229"/>
      <c r="H417" s="200"/>
      <c r="I417" s="203"/>
      <c r="J417" s="203"/>
      <c r="K417" s="188"/>
      <c r="L417" s="188"/>
      <c r="M417" s="188"/>
      <c r="N417" s="188"/>
      <c r="O417" s="206"/>
      <c r="P417" s="188"/>
      <c r="Q417" s="206"/>
      <c r="R417" s="188"/>
      <c r="S417" s="34" t="s">
        <v>1038</v>
      </c>
      <c r="T417" s="35" t="str">
        <f>IF(OR(U417="Preventivo",U417="Detectivo"),"Probabilidad",IF(U417="Correctivo","Impacto"," "))</f>
        <v>Probabilidad</v>
      </c>
      <c r="U417" s="36" t="s">
        <v>83</v>
      </c>
      <c r="V417" s="36" t="s">
        <v>84</v>
      </c>
      <c r="W417" s="36" t="s">
        <v>85</v>
      </c>
      <c r="X417" s="36" t="s">
        <v>86</v>
      </c>
      <c r="Y417" s="36" t="s">
        <v>127</v>
      </c>
      <c r="Z417" s="209"/>
      <c r="AA417" s="35">
        <v>25</v>
      </c>
      <c r="AB417" s="35">
        <v>15</v>
      </c>
      <c r="AC417" s="35">
        <v>9.6</v>
      </c>
      <c r="AD417" s="35">
        <v>14.4</v>
      </c>
      <c r="AE417" s="209"/>
      <c r="AF417" s="35">
        <f t="shared" si="392"/>
        <v>0</v>
      </c>
      <c r="AG417" s="35">
        <f t="shared" si="393"/>
        <v>0</v>
      </c>
      <c r="AH417" s="35">
        <f>($AI$13*((AF417+AG417))/100)</f>
        <v>0</v>
      </c>
      <c r="AI417" s="35">
        <f>AI416-AH417</f>
        <v>100</v>
      </c>
      <c r="AJ417" s="188"/>
      <c r="AK417" s="188"/>
      <c r="AL417" s="188"/>
      <c r="AM417" s="188"/>
      <c r="AN417" s="212"/>
      <c r="AO417" s="212"/>
      <c r="AP417" s="212"/>
      <c r="AQ417" s="212"/>
    </row>
    <row r="418" spans="1:43" ht="258" customHeight="1" x14ac:dyDescent="0.35">
      <c r="A418" s="387"/>
      <c r="B418" s="189"/>
      <c r="C418" s="192"/>
      <c r="D418" s="195"/>
      <c r="E418" s="198"/>
      <c r="F418" s="230"/>
      <c r="G418" s="230"/>
      <c r="H418" s="201"/>
      <c r="I418" s="204"/>
      <c r="J418" s="204"/>
      <c r="K418" s="189"/>
      <c r="L418" s="189"/>
      <c r="M418" s="189"/>
      <c r="N418" s="189"/>
      <c r="O418" s="207"/>
      <c r="P418" s="189"/>
      <c r="Q418" s="207"/>
      <c r="R418" s="189"/>
      <c r="S418" s="34" t="s">
        <v>1039</v>
      </c>
      <c r="T418" s="35" t="str">
        <f>IF(OR(U418="Preventivo",U418="Detectivo"),"Probabilidad",IF(U418="Correctivo","Impacto"," "))</f>
        <v>Probabilidad</v>
      </c>
      <c r="U418" s="36" t="s">
        <v>100</v>
      </c>
      <c r="V418" s="36" t="s">
        <v>84</v>
      </c>
      <c r="W418" s="36" t="s">
        <v>85</v>
      </c>
      <c r="X418" s="36" t="s">
        <v>86</v>
      </c>
      <c r="Y418" s="36" t="s">
        <v>127</v>
      </c>
      <c r="Z418" s="210"/>
      <c r="AA418" s="35">
        <v>15</v>
      </c>
      <c r="AB418" s="35">
        <v>15</v>
      </c>
      <c r="AC418" s="35">
        <v>4.32</v>
      </c>
      <c r="AD418" s="35">
        <v>10.08</v>
      </c>
      <c r="AE418" s="210"/>
      <c r="AF418" s="35">
        <f t="shared" si="392"/>
        <v>0</v>
      </c>
      <c r="AG418" s="35">
        <f t="shared" si="393"/>
        <v>0</v>
      </c>
      <c r="AH418" s="35">
        <f>($AI$14*((AF418+AG418))/100)</f>
        <v>0</v>
      </c>
      <c r="AI418" s="35">
        <f>AI417-AH418</f>
        <v>100</v>
      </c>
      <c r="AJ418" s="189"/>
      <c r="AK418" s="189"/>
      <c r="AL418" s="189"/>
      <c r="AM418" s="189"/>
      <c r="AN418" s="213"/>
      <c r="AO418" s="213"/>
      <c r="AP418" s="213"/>
      <c r="AQ418" s="213"/>
    </row>
    <row r="419" spans="1:43" ht="328.5" customHeight="1" x14ac:dyDescent="0.35">
      <c r="A419" s="186">
        <v>121</v>
      </c>
      <c r="B419" s="187" t="s">
        <v>1015</v>
      </c>
      <c r="C419" s="190" t="s">
        <v>1016</v>
      </c>
      <c r="D419" s="193" t="s">
        <v>1040</v>
      </c>
      <c r="E419" s="196" t="s">
        <v>129</v>
      </c>
      <c r="F419" s="228" t="s">
        <v>1041</v>
      </c>
      <c r="G419" s="228" t="s">
        <v>1042</v>
      </c>
      <c r="H419" s="199" t="str">
        <f t="shared" ref="H419" si="401">CONCATENATE(E419," ",F419," ",G419)</f>
        <v>Posibilidad de pérdida reputacional ante las Entidades Territoriales y gubernamentales pertenecientes al SNARIV al no planear de manera objetiva información completa y necesaria para la formulación y actualización de planes de contingencia, con el fin de que las entidades territoriales alisten la respuesta a emergencias y formalicen el apoyo subsidiario en la herramienta SISPAE debido a falta de capacitación o fortaleza en las competencias de los profesionales territoriales para el desarrollo de las  asistencias técnicas y falta apropiación en la metodología y las herramientas complementarias para la asistencia técnica por parte de profesionales territoriales.</v>
      </c>
      <c r="I419" s="202" t="s">
        <v>74</v>
      </c>
      <c r="J419" s="202" t="s">
        <v>91</v>
      </c>
      <c r="K419" s="187" t="s">
        <v>1035</v>
      </c>
      <c r="L419" s="187" t="s">
        <v>77</v>
      </c>
      <c r="M419" s="187">
        <v>1122</v>
      </c>
      <c r="N419" s="187" t="s">
        <v>78</v>
      </c>
      <c r="O419" s="205">
        <f t="shared" ref="O419" si="402">IF(N419="Muy alta",100,IF(N419="Alta",80,IF(N419="Media",60,IF(N419="Baja",40,IF(N419="Muy baja",20,0)))))</f>
        <v>60</v>
      </c>
      <c r="P419" s="187" t="s">
        <v>79</v>
      </c>
      <c r="Q419" s="205">
        <f t="shared" ref="Q419" si="403">IF(P419="Catastrófico",100,IF(P419="Mayor",80,IF(P419="Moderado",60,IF(P419="Menor",40,IF(P419="Leve",20,0)))))</f>
        <v>80</v>
      </c>
      <c r="R419" s="187" t="s">
        <v>80</v>
      </c>
      <c r="S419" s="34" t="s">
        <v>1043</v>
      </c>
      <c r="T419" s="35" t="str">
        <f t="shared" ref="T419:T430" si="404">IF(OR(U419="Preventivo",U419="Detectivo"),"Probabilidad",IF(U419="Correctivo","Impacto"," "))</f>
        <v>Probabilidad</v>
      </c>
      <c r="U419" s="36" t="s">
        <v>83</v>
      </c>
      <c r="V419" s="36" t="s">
        <v>84</v>
      </c>
      <c r="W419" s="36" t="s">
        <v>85</v>
      </c>
      <c r="X419" s="36" t="s">
        <v>86</v>
      </c>
      <c r="Y419" s="36" t="s">
        <v>127</v>
      </c>
      <c r="Z419" s="208">
        <v>12.96</v>
      </c>
      <c r="AA419" s="35">
        <v>25</v>
      </c>
      <c r="AB419" s="35">
        <v>15</v>
      </c>
      <c r="AC419" s="35">
        <v>24</v>
      </c>
      <c r="AD419" s="35">
        <v>36</v>
      </c>
      <c r="AE419" s="208">
        <v>80</v>
      </c>
      <c r="AF419" s="35">
        <f t="shared" si="392"/>
        <v>0</v>
      </c>
      <c r="AG419" s="35">
        <f t="shared" si="393"/>
        <v>0</v>
      </c>
      <c r="AH419" s="35">
        <f>($Q$16*((AF419+AG419))/100)</f>
        <v>0</v>
      </c>
      <c r="AI419" s="35">
        <f>Q419-AH419</f>
        <v>80</v>
      </c>
      <c r="AJ419" s="187" t="s">
        <v>80</v>
      </c>
      <c r="AK419" s="187" t="s">
        <v>89</v>
      </c>
      <c r="AL419" s="187" t="s">
        <v>1044</v>
      </c>
      <c r="AM419" s="187" t="s">
        <v>91</v>
      </c>
      <c r="AN419" s="211"/>
      <c r="AO419" s="211"/>
      <c r="AP419" s="211"/>
      <c r="AQ419" s="211"/>
    </row>
    <row r="420" spans="1:43" ht="278.25" customHeight="1" x14ac:dyDescent="0.35">
      <c r="A420" s="186"/>
      <c r="B420" s="188"/>
      <c r="C420" s="191"/>
      <c r="D420" s="194"/>
      <c r="E420" s="197"/>
      <c r="F420" s="229"/>
      <c r="G420" s="229"/>
      <c r="H420" s="200"/>
      <c r="I420" s="203"/>
      <c r="J420" s="203"/>
      <c r="K420" s="188"/>
      <c r="L420" s="188"/>
      <c r="M420" s="188"/>
      <c r="N420" s="188"/>
      <c r="O420" s="206"/>
      <c r="P420" s="188"/>
      <c r="Q420" s="206"/>
      <c r="R420" s="188"/>
      <c r="S420" s="34" t="s">
        <v>1045</v>
      </c>
      <c r="T420" s="35" t="str">
        <f t="shared" si="404"/>
        <v>Probabilidad</v>
      </c>
      <c r="U420" s="36" t="s">
        <v>83</v>
      </c>
      <c r="V420" s="36" t="s">
        <v>84</v>
      </c>
      <c r="W420" s="36" t="s">
        <v>85</v>
      </c>
      <c r="X420" s="36" t="s">
        <v>86</v>
      </c>
      <c r="Y420" s="36" t="s">
        <v>127</v>
      </c>
      <c r="Z420" s="209"/>
      <c r="AA420" s="35">
        <v>25</v>
      </c>
      <c r="AB420" s="35">
        <v>15</v>
      </c>
      <c r="AC420" s="35">
        <v>14.4</v>
      </c>
      <c r="AD420" s="35">
        <v>21.6</v>
      </c>
      <c r="AE420" s="209"/>
      <c r="AF420" s="35">
        <f t="shared" si="392"/>
        <v>0</v>
      </c>
      <c r="AG420" s="35">
        <f t="shared" si="393"/>
        <v>0</v>
      </c>
      <c r="AH420" s="35">
        <f>($AI$16*((AF420+AG420))/100)</f>
        <v>0</v>
      </c>
      <c r="AI420" s="35">
        <f>AI419-AH420</f>
        <v>80</v>
      </c>
      <c r="AJ420" s="188"/>
      <c r="AK420" s="188"/>
      <c r="AL420" s="188"/>
      <c r="AM420" s="188"/>
      <c r="AN420" s="212"/>
      <c r="AO420" s="212"/>
      <c r="AP420" s="212"/>
      <c r="AQ420" s="212"/>
    </row>
    <row r="421" spans="1:43" ht="313.5" customHeight="1" x14ac:dyDescent="0.35">
      <c r="A421" s="186"/>
      <c r="B421" s="189"/>
      <c r="C421" s="192"/>
      <c r="D421" s="195"/>
      <c r="E421" s="198"/>
      <c r="F421" s="230"/>
      <c r="G421" s="230"/>
      <c r="H421" s="201"/>
      <c r="I421" s="204"/>
      <c r="J421" s="204"/>
      <c r="K421" s="189"/>
      <c r="L421" s="189"/>
      <c r="M421" s="189"/>
      <c r="N421" s="189"/>
      <c r="O421" s="207"/>
      <c r="P421" s="189"/>
      <c r="Q421" s="207"/>
      <c r="R421" s="189"/>
      <c r="S421" s="34" t="s">
        <v>1046</v>
      </c>
      <c r="T421" s="35" t="str">
        <f t="shared" si="404"/>
        <v>Probabilidad</v>
      </c>
      <c r="U421" s="36" t="s">
        <v>83</v>
      </c>
      <c r="V421" s="36" t="s">
        <v>84</v>
      </c>
      <c r="W421" s="36" t="s">
        <v>85</v>
      </c>
      <c r="X421" s="36" t="s">
        <v>86</v>
      </c>
      <c r="Y421" s="36" t="s">
        <v>127</v>
      </c>
      <c r="Z421" s="210"/>
      <c r="AA421" s="35">
        <v>25</v>
      </c>
      <c r="AB421" s="35">
        <v>15</v>
      </c>
      <c r="AC421" s="35">
        <v>8.64</v>
      </c>
      <c r="AD421" s="35">
        <v>12.96</v>
      </c>
      <c r="AE421" s="210"/>
      <c r="AF421" s="35">
        <f t="shared" si="392"/>
        <v>0</v>
      </c>
      <c r="AG421" s="35">
        <f t="shared" si="393"/>
        <v>0</v>
      </c>
      <c r="AH421" s="35">
        <f>($AI$17*((AF421+AG421))/100)</f>
        <v>0</v>
      </c>
      <c r="AI421" s="35">
        <f>AI420-AH421</f>
        <v>80</v>
      </c>
      <c r="AJ421" s="189"/>
      <c r="AK421" s="189"/>
      <c r="AL421" s="189"/>
      <c r="AM421" s="189"/>
      <c r="AN421" s="213"/>
      <c r="AO421" s="213"/>
      <c r="AP421" s="213"/>
      <c r="AQ421" s="213"/>
    </row>
    <row r="422" spans="1:43" ht="262.5" customHeight="1" x14ac:dyDescent="0.35">
      <c r="A422" s="258">
        <v>122</v>
      </c>
      <c r="B422" s="187" t="s">
        <v>1015</v>
      </c>
      <c r="C422" s="190" t="s">
        <v>1016</v>
      </c>
      <c r="D422" s="193" t="s">
        <v>1047</v>
      </c>
      <c r="E422" s="196" t="s">
        <v>129</v>
      </c>
      <c r="F422" s="228" t="s">
        <v>1048</v>
      </c>
      <c r="G422" s="228" t="s">
        <v>1049</v>
      </c>
      <c r="H422" s="199" t="str">
        <f t="shared" ref="H422" si="405">CONCATENATE(E422," ",F422," ",G422)</f>
        <v>Posibilidad de pérdida reputacional ante las partes interesadas al no aportar insumos para la toma de decisiones en los escenarios interinstitucionales para la coordinación de acciones de prevención, protección, y alistamiento para la ayuda y atención inmediata de emergencias humanitarias tales como CIPRAT, CERREM, GTER, GVP, CIPRUNNA, CTJT, Subcomités Técnicos, y otras instancias que hacen parte del SNARIV.  debido a debilidades para la identificación, verificación de situaciones de riesgo humanitario e Inoportunidad en el envío de información solicitada a las Direcciones Territoriales.</v>
      </c>
      <c r="I422" s="202" t="s">
        <v>74</v>
      </c>
      <c r="J422" s="202" t="s">
        <v>91</v>
      </c>
      <c r="K422" s="187" t="s">
        <v>76</v>
      </c>
      <c r="L422" s="187" t="s">
        <v>77</v>
      </c>
      <c r="M422" s="187" t="s">
        <v>1050</v>
      </c>
      <c r="N422" s="187" t="s">
        <v>364</v>
      </c>
      <c r="O422" s="205">
        <f t="shared" ref="O422" si="406">IF(N422="Muy alta",100,IF(N422="Alta",80,IF(N422="Media",60,IF(N422="Baja",40,IF(N422="Muy baja",20,0)))))</f>
        <v>80</v>
      </c>
      <c r="P422" s="187" t="s">
        <v>79</v>
      </c>
      <c r="Q422" s="205">
        <f t="shared" ref="Q422" si="407">IF(P422="Catastrófico",100,IF(P422="Mayor",80,IF(P422="Moderado",60,IF(P422="Menor",40,IF(P422="Leve",20,0)))))</f>
        <v>80</v>
      </c>
      <c r="R422" s="187" t="s">
        <v>80</v>
      </c>
      <c r="S422" s="34" t="s">
        <v>1051</v>
      </c>
      <c r="T422" s="35" t="str">
        <f>IF(OR(U422="Preventivo",U422="Detectivo"),"Probabilidad",IF(U422="Correctivo","Impacto"," "))</f>
        <v>Probabilidad</v>
      </c>
      <c r="U422" s="36" t="s">
        <v>83</v>
      </c>
      <c r="V422" s="36" t="s">
        <v>84</v>
      </c>
      <c r="W422" s="36" t="s">
        <v>85</v>
      </c>
      <c r="X422" s="36" t="s">
        <v>86</v>
      </c>
      <c r="Y422" s="36" t="s">
        <v>127</v>
      </c>
      <c r="Z422" s="208">
        <v>33.6</v>
      </c>
      <c r="AA422" s="35">
        <v>25</v>
      </c>
      <c r="AB422" s="35">
        <v>15</v>
      </c>
      <c r="AC422" s="35">
        <v>32</v>
      </c>
      <c r="AD422" s="35">
        <v>48</v>
      </c>
      <c r="AE422" s="208">
        <v>80</v>
      </c>
      <c r="AF422" s="35">
        <f>IF(U422="Correctivo",10,0)</f>
        <v>0</v>
      </c>
      <c r="AG422" s="35">
        <f>IF(T422="Probabilidad",0,IF(V422="Automatizado",25,IF(V422="Manual",15,0)))</f>
        <v>0</v>
      </c>
      <c r="AH422" s="35">
        <f>($Q$19*((AF422+AG422))/100)</f>
        <v>0</v>
      </c>
      <c r="AI422" s="35">
        <f>Q422-AH422</f>
        <v>80</v>
      </c>
      <c r="AJ422" s="187" t="s">
        <v>80</v>
      </c>
      <c r="AK422" s="187" t="s">
        <v>89</v>
      </c>
      <c r="AL422" s="187" t="s">
        <v>1052</v>
      </c>
      <c r="AM422" s="187" t="s">
        <v>91</v>
      </c>
      <c r="AN422" s="211"/>
      <c r="AO422" s="211"/>
      <c r="AP422" s="211"/>
      <c r="AQ422" s="211"/>
    </row>
    <row r="423" spans="1:43" ht="230.25" customHeight="1" x14ac:dyDescent="0.35">
      <c r="A423" s="259"/>
      <c r="B423" s="188"/>
      <c r="C423" s="191"/>
      <c r="D423" s="194"/>
      <c r="E423" s="197"/>
      <c r="F423" s="229"/>
      <c r="G423" s="229"/>
      <c r="H423" s="200"/>
      <c r="I423" s="203"/>
      <c r="J423" s="203"/>
      <c r="K423" s="188"/>
      <c r="L423" s="188"/>
      <c r="M423" s="188"/>
      <c r="N423" s="188"/>
      <c r="O423" s="206"/>
      <c r="P423" s="188"/>
      <c r="Q423" s="206"/>
      <c r="R423" s="188"/>
      <c r="S423" s="34" t="s">
        <v>1053</v>
      </c>
      <c r="T423" s="35" t="str">
        <f>IF(OR(U423="Preventivo",U423="Detectivo"),"Probabilidad",IF(U423="Correctivo","Impacto"," "))</f>
        <v>Probabilidad</v>
      </c>
      <c r="U423" s="36" t="s">
        <v>100</v>
      </c>
      <c r="V423" s="36" t="s">
        <v>84</v>
      </c>
      <c r="W423" s="36" t="s">
        <v>85</v>
      </c>
      <c r="X423" s="36" t="s">
        <v>86</v>
      </c>
      <c r="Y423" s="36" t="s">
        <v>127</v>
      </c>
      <c r="Z423" s="209"/>
      <c r="AA423" s="35">
        <v>15</v>
      </c>
      <c r="AB423" s="35">
        <v>15</v>
      </c>
      <c r="AC423" s="35">
        <v>14.4</v>
      </c>
      <c r="AD423" s="35">
        <v>33.6</v>
      </c>
      <c r="AE423" s="209"/>
      <c r="AF423" s="35">
        <f>IF(U423="Correctivo",10,0)</f>
        <v>0</v>
      </c>
      <c r="AG423" s="35">
        <f>IF(T423="Probabilidad",0,IF(V423="Automatizado",25,IF(V423="Manual",15,0)))</f>
        <v>0</v>
      </c>
      <c r="AH423" s="35">
        <f>($AI$19*((AF423+AG423))/100)</f>
        <v>0</v>
      </c>
      <c r="AI423" s="35">
        <f>AI422-AH423</f>
        <v>80</v>
      </c>
      <c r="AJ423" s="188"/>
      <c r="AK423" s="188"/>
      <c r="AL423" s="188"/>
      <c r="AM423" s="188"/>
      <c r="AN423" s="212"/>
      <c r="AO423" s="212"/>
      <c r="AP423" s="212"/>
      <c r="AQ423" s="212"/>
    </row>
    <row r="424" spans="1:43" x14ac:dyDescent="0.35">
      <c r="A424" s="260"/>
      <c r="B424" s="189"/>
      <c r="C424" s="192"/>
      <c r="D424" s="195"/>
      <c r="E424" s="198"/>
      <c r="F424" s="230"/>
      <c r="G424" s="230"/>
      <c r="H424" s="201"/>
      <c r="I424" s="204"/>
      <c r="J424" s="204"/>
      <c r="K424" s="189"/>
      <c r="L424" s="189"/>
      <c r="M424" s="189"/>
      <c r="N424" s="189"/>
      <c r="O424" s="207"/>
      <c r="P424" s="189"/>
      <c r="Q424" s="207"/>
      <c r="R424" s="189"/>
      <c r="S424" s="34"/>
      <c r="T424" s="35" t="str">
        <f>IF(OR(U424="Preventivo",U424="Detectivo"),"Probabilidad",IF(U424="Correctivo","Impacto"," "))</f>
        <v xml:space="preserve"> </v>
      </c>
      <c r="U424" s="36"/>
      <c r="V424" s="36"/>
      <c r="W424" s="36"/>
      <c r="X424" s="36"/>
      <c r="Y424" s="36"/>
      <c r="Z424" s="210"/>
      <c r="AA424" s="35">
        <v>0</v>
      </c>
      <c r="AB424" s="35">
        <v>0</v>
      </c>
      <c r="AC424" s="35">
        <v>0</v>
      </c>
      <c r="AD424" s="35">
        <v>33.6</v>
      </c>
      <c r="AE424" s="210"/>
      <c r="AF424" s="35">
        <f>IF(U424="Correctivo",10,0)</f>
        <v>0</v>
      </c>
      <c r="AG424" s="35">
        <f>IF(T424="Probabilidad",0,IF(V424="Automatizado",25,IF(V424="Manual",15,0)))</f>
        <v>0</v>
      </c>
      <c r="AH424" s="35">
        <f>($AI$20*((AF424+AG424))/100)</f>
        <v>0</v>
      </c>
      <c r="AI424" s="35">
        <f>AI423-AH424</f>
        <v>80</v>
      </c>
      <c r="AJ424" s="189"/>
      <c r="AK424" s="189"/>
      <c r="AL424" s="189"/>
      <c r="AM424" s="189"/>
      <c r="AN424" s="213"/>
      <c r="AO424" s="213"/>
      <c r="AP424" s="213"/>
      <c r="AQ424" s="213"/>
    </row>
    <row r="425" spans="1:43" ht="409.5" customHeight="1" x14ac:dyDescent="0.35">
      <c r="A425" s="258">
        <v>123</v>
      </c>
      <c r="B425" s="187" t="s">
        <v>1015</v>
      </c>
      <c r="C425" s="190" t="s">
        <v>1016</v>
      </c>
      <c r="D425" s="64" t="s">
        <v>1895</v>
      </c>
      <c r="E425" s="134" t="s">
        <v>70</v>
      </c>
      <c r="F425" s="228" t="s">
        <v>1902</v>
      </c>
      <c r="G425" s="228" t="s">
        <v>1903</v>
      </c>
      <c r="H425" s="199" t="s">
        <v>1904</v>
      </c>
      <c r="I425" s="202" t="s">
        <v>74</v>
      </c>
      <c r="J425" s="202" t="s">
        <v>91</v>
      </c>
      <c r="K425" s="132" t="s">
        <v>76</v>
      </c>
      <c r="L425" s="132" t="s">
        <v>123</v>
      </c>
      <c r="M425" s="132">
        <v>20</v>
      </c>
      <c r="N425" s="132" t="s">
        <v>124</v>
      </c>
      <c r="O425" s="133">
        <v>40</v>
      </c>
      <c r="P425" s="132" t="s">
        <v>79</v>
      </c>
      <c r="Q425" s="133">
        <v>80</v>
      </c>
      <c r="R425" s="187" t="s">
        <v>80</v>
      </c>
      <c r="S425" s="193" t="s">
        <v>1905</v>
      </c>
      <c r="T425" s="205" t="s">
        <v>82</v>
      </c>
      <c r="U425" s="187" t="s">
        <v>83</v>
      </c>
      <c r="V425" s="187" t="s">
        <v>84</v>
      </c>
      <c r="W425" s="187" t="s">
        <v>85</v>
      </c>
      <c r="X425" s="187" t="s">
        <v>86</v>
      </c>
      <c r="Y425" s="187" t="s">
        <v>87</v>
      </c>
      <c r="Z425" s="208">
        <v>24</v>
      </c>
      <c r="AA425" s="35">
        <v>25</v>
      </c>
      <c r="AB425" s="35">
        <v>15</v>
      </c>
      <c r="AC425" s="35">
        <v>16</v>
      </c>
      <c r="AD425" s="35">
        <v>24</v>
      </c>
      <c r="AE425" s="208">
        <v>80</v>
      </c>
      <c r="AF425" s="35">
        <v>0</v>
      </c>
      <c r="AG425" s="35">
        <v>0</v>
      </c>
      <c r="AH425" s="35">
        <v>0</v>
      </c>
      <c r="AI425" s="35">
        <v>80</v>
      </c>
      <c r="AJ425" s="187" t="s">
        <v>80</v>
      </c>
      <c r="AK425" s="187" t="s">
        <v>89</v>
      </c>
      <c r="AL425" s="193" t="s">
        <v>1906</v>
      </c>
      <c r="AM425" s="187" t="s">
        <v>91</v>
      </c>
      <c r="AN425" s="187"/>
      <c r="AO425" s="187"/>
      <c r="AP425" s="187"/>
      <c r="AQ425" s="187"/>
    </row>
    <row r="426" spans="1:43" x14ac:dyDescent="0.35">
      <c r="A426" s="259"/>
      <c r="B426" s="188"/>
      <c r="C426" s="191"/>
      <c r="D426" s="64"/>
      <c r="E426" s="134"/>
      <c r="F426" s="229"/>
      <c r="G426" s="229"/>
      <c r="H426" s="200"/>
      <c r="I426" s="203"/>
      <c r="J426" s="203"/>
      <c r="K426" s="132"/>
      <c r="L426" s="132"/>
      <c r="M426" s="132"/>
      <c r="N426" s="132"/>
      <c r="O426" s="133"/>
      <c r="P426" s="132"/>
      <c r="Q426" s="133"/>
      <c r="R426" s="188"/>
      <c r="S426" s="194"/>
      <c r="T426" s="206"/>
      <c r="U426" s="188"/>
      <c r="V426" s="188"/>
      <c r="W426" s="188"/>
      <c r="X426" s="188"/>
      <c r="Y426" s="188"/>
      <c r="Z426" s="209"/>
      <c r="AA426" s="35">
        <v>0</v>
      </c>
      <c r="AB426" s="35">
        <v>0</v>
      </c>
      <c r="AC426" s="35">
        <v>0</v>
      </c>
      <c r="AD426" s="35">
        <v>24</v>
      </c>
      <c r="AE426" s="209"/>
      <c r="AF426" s="35">
        <v>0</v>
      </c>
      <c r="AG426" s="35">
        <v>0</v>
      </c>
      <c r="AH426" s="35">
        <v>0</v>
      </c>
      <c r="AI426" s="35">
        <v>80</v>
      </c>
      <c r="AJ426" s="188"/>
      <c r="AK426" s="188"/>
      <c r="AL426" s="194"/>
      <c r="AM426" s="188"/>
      <c r="AN426" s="188"/>
      <c r="AO426" s="188"/>
      <c r="AP426" s="188"/>
      <c r="AQ426" s="188"/>
    </row>
    <row r="427" spans="1:43" x14ac:dyDescent="0.35">
      <c r="A427" s="260"/>
      <c r="B427" s="189"/>
      <c r="C427" s="192"/>
      <c r="D427" s="64"/>
      <c r="E427" s="134"/>
      <c r="F427" s="230"/>
      <c r="G427" s="230"/>
      <c r="H427" s="201"/>
      <c r="I427" s="204"/>
      <c r="J427" s="204"/>
      <c r="K427" s="132"/>
      <c r="L427" s="132"/>
      <c r="M427" s="132"/>
      <c r="N427" s="132"/>
      <c r="O427" s="133"/>
      <c r="P427" s="132"/>
      <c r="Q427" s="133"/>
      <c r="R427" s="189"/>
      <c r="S427" s="195"/>
      <c r="T427" s="207"/>
      <c r="U427" s="189"/>
      <c r="V427" s="189"/>
      <c r="W427" s="189"/>
      <c r="X427" s="189"/>
      <c r="Y427" s="189"/>
      <c r="Z427" s="210"/>
      <c r="AA427" s="35">
        <v>0</v>
      </c>
      <c r="AB427" s="35">
        <v>0</v>
      </c>
      <c r="AC427" s="35">
        <v>0</v>
      </c>
      <c r="AD427" s="35">
        <v>24</v>
      </c>
      <c r="AE427" s="210"/>
      <c r="AF427" s="35">
        <v>0</v>
      </c>
      <c r="AG427" s="35">
        <v>0</v>
      </c>
      <c r="AH427" s="35">
        <v>0</v>
      </c>
      <c r="AI427" s="35">
        <v>80</v>
      </c>
      <c r="AJ427" s="189"/>
      <c r="AK427" s="189"/>
      <c r="AL427" s="195"/>
      <c r="AM427" s="189"/>
      <c r="AN427" s="189"/>
      <c r="AO427" s="189"/>
      <c r="AP427" s="189"/>
      <c r="AQ427" s="189"/>
    </row>
    <row r="428" spans="1:43" ht="294.75" customHeight="1" x14ac:dyDescent="0.35">
      <c r="A428" s="384">
        <v>123</v>
      </c>
      <c r="B428" s="187" t="s">
        <v>1015</v>
      </c>
      <c r="C428" s="190" t="s">
        <v>1016</v>
      </c>
      <c r="D428" s="193" t="s">
        <v>1032</v>
      </c>
      <c r="E428" s="196"/>
      <c r="F428" s="228"/>
      <c r="G428" s="228"/>
      <c r="H428" s="199" t="s">
        <v>1054</v>
      </c>
      <c r="I428" s="202" t="s">
        <v>96</v>
      </c>
      <c r="J428" s="202" t="s">
        <v>91</v>
      </c>
      <c r="K428" s="187" t="s">
        <v>97</v>
      </c>
      <c r="L428" s="187" t="s">
        <v>111</v>
      </c>
      <c r="M428" s="187">
        <v>60</v>
      </c>
      <c r="N428" s="187" t="s">
        <v>124</v>
      </c>
      <c r="O428" s="205">
        <f t="shared" ref="O428" si="408">IF(N428="Muy alta",100,IF(N428="Alta",80,IF(N428="Media",60,IF(N428="Baja",40,IF(N428="Muy baja",20,0)))))</f>
        <v>40</v>
      </c>
      <c r="P428" s="187" t="s">
        <v>147</v>
      </c>
      <c r="Q428" s="205">
        <f t="shared" ref="Q428" si="409">IF(P428="Catastrófico",100,IF(P428="Mayor",80,IF(P428="Moderado",60,IF(P428="Menor",40,IF(P428="Leve",20,0)))))</f>
        <v>100</v>
      </c>
      <c r="R428" s="187" t="s">
        <v>148</v>
      </c>
      <c r="S428" s="34" t="s">
        <v>1055</v>
      </c>
      <c r="T428" s="35" t="str">
        <f t="shared" si="404"/>
        <v>Impacto</v>
      </c>
      <c r="U428" s="36" t="s">
        <v>93</v>
      </c>
      <c r="V428" s="36" t="s">
        <v>84</v>
      </c>
      <c r="W428" s="36" t="s">
        <v>85</v>
      </c>
      <c r="X428" s="36" t="s">
        <v>86</v>
      </c>
      <c r="Y428" s="36" t="s">
        <v>127</v>
      </c>
      <c r="Z428" s="208">
        <v>40</v>
      </c>
      <c r="AA428" s="35">
        <v>0</v>
      </c>
      <c r="AB428" s="35">
        <v>0</v>
      </c>
      <c r="AC428" s="35">
        <v>0</v>
      </c>
      <c r="AD428" s="35">
        <v>40</v>
      </c>
      <c r="AE428" s="208">
        <v>56.25</v>
      </c>
      <c r="AF428" s="35">
        <f t="shared" si="392"/>
        <v>10</v>
      </c>
      <c r="AG428" s="35">
        <f t="shared" si="393"/>
        <v>15</v>
      </c>
      <c r="AH428" s="35">
        <f>($Q$22*((AF428+AG428))/100)</f>
        <v>0</v>
      </c>
      <c r="AI428" s="35">
        <f>Q428-AH428</f>
        <v>100</v>
      </c>
      <c r="AJ428" s="187" t="s">
        <v>88</v>
      </c>
      <c r="AK428" s="187" t="s">
        <v>102</v>
      </c>
      <c r="AL428" s="193" t="s">
        <v>1056</v>
      </c>
      <c r="AM428" s="34" t="s">
        <v>1057</v>
      </c>
      <c r="AN428" s="53">
        <v>44562</v>
      </c>
      <c r="AO428" s="53">
        <v>44926</v>
      </c>
      <c r="AP428" s="91" t="s">
        <v>1003</v>
      </c>
      <c r="AQ428" s="35" t="s">
        <v>1058</v>
      </c>
    </row>
    <row r="429" spans="1:43" ht="352.5" customHeight="1" x14ac:dyDescent="0.35">
      <c r="A429" s="385"/>
      <c r="B429" s="188"/>
      <c r="C429" s="191"/>
      <c r="D429" s="194"/>
      <c r="E429" s="197"/>
      <c r="F429" s="229"/>
      <c r="G429" s="229"/>
      <c r="H429" s="200"/>
      <c r="I429" s="203"/>
      <c r="J429" s="203"/>
      <c r="K429" s="188"/>
      <c r="L429" s="188"/>
      <c r="M429" s="188"/>
      <c r="N429" s="188"/>
      <c r="O429" s="206"/>
      <c r="P429" s="188"/>
      <c r="Q429" s="206"/>
      <c r="R429" s="188"/>
      <c r="S429" s="34" t="s">
        <v>1059</v>
      </c>
      <c r="T429" s="35" t="str">
        <f t="shared" si="404"/>
        <v>Impacto</v>
      </c>
      <c r="U429" s="36" t="s">
        <v>93</v>
      </c>
      <c r="V429" s="36" t="s">
        <v>84</v>
      </c>
      <c r="W429" s="36" t="s">
        <v>85</v>
      </c>
      <c r="X429" s="36" t="s">
        <v>86</v>
      </c>
      <c r="Y429" s="36" t="s">
        <v>127</v>
      </c>
      <c r="Z429" s="209"/>
      <c r="AA429" s="35">
        <v>0</v>
      </c>
      <c r="AB429" s="35">
        <v>0</v>
      </c>
      <c r="AC429" s="35">
        <v>0</v>
      </c>
      <c r="AD429" s="35">
        <v>40</v>
      </c>
      <c r="AE429" s="209"/>
      <c r="AF429" s="35">
        <f t="shared" si="392"/>
        <v>10</v>
      </c>
      <c r="AG429" s="35">
        <f t="shared" si="393"/>
        <v>15</v>
      </c>
      <c r="AH429" s="35">
        <f>($AI$22*((AF429+AG429))/100)</f>
        <v>10</v>
      </c>
      <c r="AI429" s="35">
        <f>AI428-AH429</f>
        <v>90</v>
      </c>
      <c r="AJ429" s="188"/>
      <c r="AK429" s="188"/>
      <c r="AL429" s="194"/>
      <c r="AM429" s="34" t="s">
        <v>1060</v>
      </c>
      <c r="AN429" s="53">
        <v>44562</v>
      </c>
      <c r="AO429" s="53">
        <v>44926</v>
      </c>
      <c r="AP429" s="91" t="s">
        <v>1003</v>
      </c>
      <c r="AQ429" s="35" t="s">
        <v>1058</v>
      </c>
    </row>
    <row r="430" spans="1:43" x14ac:dyDescent="0.35">
      <c r="A430" s="386"/>
      <c r="B430" s="189"/>
      <c r="C430" s="192"/>
      <c r="D430" s="195"/>
      <c r="E430" s="198"/>
      <c r="F430" s="230"/>
      <c r="G430" s="230"/>
      <c r="H430" s="201"/>
      <c r="I430" s="204"/>
      <c r="J430" s="204"/>
      <c r="K430" s="189"/>
      <c r="L430" s="189"/>
      <c r="M430" s="189"/>
      <c r="N430" s="189"/>
      <c r="O430" s="207"/>
      <c r="P430" s="189"/>
      <c r="Q430" s="207"/>
      <c r="R430" s="189"/>
      <c r="S430" s="55"/>
      <c r="T430" s="35" t="str">
        <f t="shared" si="404"/>
        <v xml:space="preserve"> </v>
      </c>
      <c r="U430" s="36"/>
      <c r="V430" s="36"/>
      <c r="W430" s="36"/>
      <c r="X430" s="36"/>
      <c r="Y430" s="36"/>
      <c r="Z430" s="210"/>
      <c r="AA430" s="35">
        <v>0</v>
      </c>
      <c r="AB430" s="35">
        <v>0</v>
      </c>
      <c r="AC430" s="35">
        <v>0</v>
      </c>
      <c r="AD430" s="35">
        <v>40</v>
      </c>
      <c r="AE430" s="210"/>
      <c r="AF430" s="35">
        <f t="shared" si="392"/>
        <v>0</v>
      </c>
      <c r="AG430" s="35">
        <f t="shared" si="393"/>
        <v>0</v>
      </c>
      <c r="AH430" s="35">
        <f>($AI$23*((AF430+AG430))/100)</f>
        <v>0</v>
      </c>
      <c r="AI430" s="35">
        <f>AI429-AH430</f>
        <v>90</v>
      </c>
      <c r="AJ430" s="189"/>
      <c r="AK430" s="189"/>
      <c r="AL430" s="195"/>
      <c r="AM430" s="34"/>
      <c r="AN430" s="68"/>
      <c r="AO430" s="68"/>
      <c r="AP430" s="68"/>
      <c r="AQ430" s="68"/>
    </row>
    <row r="431" spans="1:43" ht="227.25" customHeight="1" x14ac:dyDescent="0.35">
      <c r="A431" s="258">
        <v>124</v>
      </c>
      <c r="B431" s="187" t="s">
        <v>1015</v>
      </c>
      <c r="C431" s="190" t="s">
        <v>1016</v>
      </c>
      <c r="D431" s="193" t="s">
        <v>1061</v>
      </c>
      <c r="E431" s="196" t="s">
        <v>70</v>
      </c>
      <c r="F431" s="273" t="s">
        <v>1062</v>
      </c>
      <c r="G431" s="228" t="s">
        <v>1063</v>
      </c>
      <c r="H431" s="199" t="str">
        <f t="shared" ref="H431" si="410">CONCATENATE(E431," ",F431," ",G431)</f>
        <v xml:space="preserve">Posibilidad de pérdida económica y reputacional ante las partes interesadas y sanciones por entes de control por divulgación o alteración no autorizada, indisponibilidad de los activos asociados a información y/o talento humano debido a la ausencia o insuficiencia de procedimientos de Monitoreo  y controles para la protección de la información en el almacenamiento o el acceso no controlado a información sensible / confidencial </v>
      </c>
      <c r="I431" s="202" t="s">
        <v>133</v>
      </c>
      <c r="J431" s="202" t="s">
        <v>1064</v>
      </c>
      <c r="K431" s="187" t="s">
        <v>76</v>
      </c>
      <c r="L431" s="187" t="s">
        <v>77</v>
      </c>
      <c r="M431" s="187">
        <v>12</v>
      </c>
      <c r="N431" s="187" t="s">
        <v>146</v>
      </c>
      <c r="O431" s="205">
        <f t="shared" ref="O431" si="411">IF(N431="Muy alta",100,IF(N431="Alta",80,IF(N431="Media",60,IF(N431="Baja",40,IF(N431="Muy baja",20,0)))))</f>
        <v>20</v>
      </c>
      <c r="P431" s="187" t="s">
        <v>79</v>
      </c>
      <c r="Q431" s="205">
        <f t="shared" ref="Q431" si="412">IF(P431="Catastrófico",100,IF(P431="Mayor",80,IF(P431="Moderado",60,IF(P431="Menor",40,IF(P431="Leve",20,0)))))</f>
        <v>80</v>
      </c>
      <c r="R431" s="187" t="s">
        <v>80</v>
      </c>
      <c r="S431" s="34" t="s">
        <v>1065</v>
      </c>
      <c r="T431" s="35" t="str">
        <f t="shared" si="377"/>
        <v>Probabilidad</v>
      </c>
      <c r="U431" s="36" t="s">
        <v>100</v>
      </c>
      <c r="V431" s="36" t="s">
        <v>84</v>
      </c>
      <c r="W431" s="36" t="s">
        <v>85</v>
      </c>
      <c r="X431" s="36" t="s">
        <v>86</v>
      </c>
      <c r="Y431" s="36" t="s">
        <v>127</v>
      </c>
      <c r="Z431" s="208">
        <v>8.4</v>
      </c>
      <c r="AA431" s="35">
        <v>15</v>
      </c>
      <c r="AB431" s="35">
        <v>15</v>
      </c>
      <c r="AC431" s="35">
        <v>6</v>
      </c>
      <c r="AD431" s="35">
        <v>14</v>
      </c>
      <c r="AE431" s="208">
        <v>80</v>
      </c>
      <c r="AF431" s="35">
        <f t="shared" si="392"/>
        <v>0</v>
      </c>
      <c r="AG431" s="35">
        <f t="shared" si="393"/>
        <v>0</v>
      </c>
      <c r="AH431" s="35">
        <f>($Q$25*((AF431+AG431))/100)</f>
        <v>0</v>
      </c>
      <c r="AI431" s="35">
        <f>Q431-AH431</f>
        <v>80</v>
      </c>
      <c r="AJ431" s="187" t="s">
        <v>80</v>
      </c>
      <c r="AK431" s="187" t="s">
        <v>89</v>
      </c>
      <c r="AL431" s="193" t="s">
        <v>1066</v>
      </c>
      <c r="AM431" s="187" t="s">
        <v>91</v>
      </c>
      <c r="AN431" s="211"/>
      <c r="AO431" s="211"/>
      <c r="AP431" s="211"/>
      <c r="AQ431" s="211"/>
    </row>
    <row r="432" spans="1:43" ht="215.25" customHeight="1" x14ac:dyDescent="0.35">
      <c r="A432" s="259"/>
      <c r="B432" s="188"/>
      <c r="C432" s="191"/>
      <c r="D432" s="194"/>
      <c r="E432" s="197"/>
      <c r="F432" s="274"/>
      <c r="G432" s="229"/>
      <c r="H432" s="200"/>
      <c r="I432" s="203"/>
      <c r="J432" s="203"/>
      <c r="K432" s="188"/>
      <c r="L432" s="188"/>
      <c r="M432" s="188"/>
      <c r="N432" s="188"/>
      <c r="O432" s="206"/>
      <c r="P432" s="188"/>
      <c r="Q432" s="206"/>
      <c r="R432" s="188"/>
      <c r="S432" s="34" t="s">
        <v>1067</v>
      </c>
      <c r="T432" s="35" t="str">
        <f t="shared" si="377"/>
        <v>Probabilidad</v>
      </c>
      <c r="U432" s="36" t="s">
        <v>83</v>
      </c>
      <c r="V432" s="36" t="s">
        <v>84</v>
      </c>
      <c r="W432" s="36" t="s">
        <v>85</v>
      </c>
      <c r="X432" s="36" t="s">
        <v>86</v>
      </c>
      <c r="Y432" s="36" t="s">
        <v>127</v>
      </c>
      <c r="Z432" s="209"/>
      <c r="AA432" s="35">
        <v>25</v>
      </c>
      <c r="AB432" s="35">
        <v>15</v>
      </c>
      <c r="AC432" s="35">
        <v>5.6</v>
      </c>
      <c r="AD432" s="35">
        <v>8.4</v>
      </c>
      <c r="AE432" s="209"/>
      <c r="AF432" s="35">
        <f t="shared" si="392"/>
        <v>0</v>
      </c>
      <c r="AG432" s="35">
        <f t="shared" si="393"/>
        <v>0</v>
      </c>
      <c r="AH432" s="35">
        <f>($AI$25*((AF432+AG432))/100)</f>
        <v>0</v>
      </c>
      <c r="AI432" s="35">
        <f>AI431-AH432</f>
        <v>80</v>
      </c>
      <c r="AJ432" s="188"/>
      <c r="AK432" s="188"/>
      <c r="AL432" s="194"/>
      <c r="AM432" s="188"/>
      <c r="AN432" s="212"/>
      <c r="AO432" s="212"/>
      <c r="AP432" s="212"/>
      <c r="AQ432" s="212"/>
    </row>
    <row r="433" spans="1:43" x14ac:dyDescent="0.35">
      <c r="A433" s="260"/>
      <c r="B433" s="189"/>
      <c r="C433" s="192"/>
      <c r="D433" s="195"/>
      <c r="E433" s="198"/>
      <c r="F433" s="275"/>
      <c r="G433" s="230"/>
      <c r="H433" s="201"/>
      <c r="I433" s="204"/>
      <c r="J433" s="204"/>
      <c r="K433" s="189"/>
      <c r="L433" s="189"/>
      <c r="M433" s="189"/>
      <c r="N433" s="189"/>
      <c r="O433" s="207"/>
      <c r="P433" s="189"/>
      <c r="Q433" s="207"/>
      <c r="R433" s="189"/>
      <c r="S433" s="34"/>
      <c r="T433" s="35" t="str">
        <f t="shared" si="377"/>
        <v xml:space="preserve"> </v>
      </c>
      <c r="U433" s="36"/>
      <c r="V433" s="36"/>
      <c r="W433" s="36"/>
      <c r="X433" s="36"/>
      <c r="Y433" s="36"/>
      <c r="Z433" s="210"/>
      <c r="AA433" s="35">
        <v>0</v>
      </c>
      <c r="AB433" s="35">
        <v>0</v>
      </c>
      <c r="AC433" s="35">
        <v>0</v>
      </c>
      <c r="AD433" s="35">
        <v>8.4</v>
      </c>
      <c r="AE433" s="210"/>
      <c r="AF433" s="35">
        <f t="shared" si="392"/>
        <v>0</v>
      </c>
      <c r="AG433" s="35">
        <f t="shared" si="393"/>
        <v>0</v>
      </c>
      <c r="AH433" s="35">
        <f>($AI$26*((AF433+AG433))/100)</f>
        <v>0</v>
      </c>
      <c r="AI433" s="35">
        <f>AI432-AH433</f>
        <v>80</v>
      </c>
      <c r="AJ433" s="189"/>
      <c r="AK433" s="189"/>
      <c r="AL433" s="195"/>
      <c r="AM433" s="189"/>
      <c r="AN433" s="213"/>
      <c r="AO433" s="213"/>
      <c r="AP433" s="213"/>
      <c r="AQ433" s="213"/>
    </row>
    <row r="434" spans="1:43" ht="272.25" customHeight="1" x14ac:dyDescent="0.35">
      <c r="A434" s="186">
        <v>125</v>
      </c>
      <c r="B434" s="339" t="s">
        <v>1068</v>
      </c>
      <c r="C434" s="528" t="s">
        <v>1069</v>
      </c>
      <c r="D434" s="369" t="s">
        <v>1070</v>
      </c>
      <c r="E434" s="531" t="s">
        <v>129</v>
      </c>
      <c r="F434" s="534" t="s">
        <v>1071</v>
      </c>
      <c r="G434" s="534" t="s">
        <v>1072</v>
      </c>
      <c r="H434" s="537" t="str">
        <f>CONCATENATE(E434," ",F434," ",G434)</f>
        <v xml:space="preserve">Posibilidad de pérdida reputacional debido a la falta de formatos únicos de declaración-FUD- o que los Formatos remitidos desde la entidad no se reciban en las oficinas del Ministerio Público -MP-, así como el desconocimiento en el diligenciamiento del FUD por parte de los funcionarios del MP,  por falta de recursos o insumos para la impresión o alistamiento  de los FUD al interior de la entidad, o hurto de estos en el proceso de distribución. Así mismo la ausencia de una capacitación adecuada para el uso de la herramienta de toma de declaración en línea. </v>
      </c>
      <c r="I434" s="342" t="s">
        <v>74</v>
      </c>
      <c r="J434" s="342" t="s">
        <v>75</v>
      </c>
      <c r="K434" s="339" t="s">
        <v>76</v>
      </c>
      <c r="L434" s="339" t="s">
        <v>123</v>
      </c>
      <c r="M434" s="339">
        <f>16643+41250</f>
        <v>57893</v>
      </c>
      <c r="N434" s="339" t="s">
        <v>214</v>
      </c>
      <c r="O434" s="345">
        <f>IF(N434="Muy alta",100,IF(N434="Alta",80,IF(N434="Media",60,IF(N434="Baja",40,IF(N434="Muy baja",20,0)))))</f>
        <v>100</v>
      </c>
      <c r="P434" s="339" t="s">
        <v>147</v>
      </c>
      <c r="Q434" s="345">
        <f>IF(P434="Catastrófico",100,IF(P434="Mayor",80,IF(P434="Moderado",60,IF(P434="Menor",40,IF(P434="Leve",20,0)))))</f>
        <v>100</v>
      </c>
      <c r="R434" s="357" t="s">
        <v>148</v>
      </c>
      <c r="S434" s="92" t="s">
        <v>1073</v>
      </c>
      <c r="T434" s="93" t="str">
        <f>IF(OR(U434="Preventivo",U434="Detectivo"),"Probabilidad",IF(U434="Correctivo","Impacto"," "))</f>
        <v>Probabilidad</v>
      </c>
      <c r="U434" s="94" t="s">
        <v>83</v>
      </c>
      <c r="V434" s="94" t="s">
        <v>84</v>
      </c>
      <c r="W434" s="94" t="s">
        <v>85</v>
      </c>
      <c r="X434" s="94" t="s">
        <v>86</v>
      </c>
      <c r="Y434" s="94" t="s">
        <v>87</v>
      </c>
      <c r="Z434" s="360">
        <v>21.6</v>
      </c>
      <c r="AA434" s="95">
        <v>25</v>
      </c>
      <c r="AB434" s="95">
        <v>15</v>
      </c>
      <c r="AC434" s="95">
        <v>40</v>
      </c>
      <c r="AD434" s="95">
        <v>60</v>
      </c>
      <c r="AE434" s="360">
        <v>100</v>
      </c>
      <c r="AF434" s="95">
        <f>IF(U434="Correctivo",10,0)</f>
        <v>0</v>
      </c>
      <c r="AG434" s="95">
        <f>IF(T434="Probabilidad",0,IF(V434="Automatizado",25,IF(V434="Manual",15,0)))</f>
        <v>0</v>
      </c>
      <c r="AH434" s="95" t="e">
        <f>($Q$7*((AF434+AG434))/100)</f>
        <v>#VALUE!</v>
      </c>
      <c r="AI434" s="95" t="e">
        <f>Q434-AH434</f>
        <v>#VALUE!</v>
      </c>
      <c r="AJ434" s="363" t="s">
        <v>148</v>
      </c>
      <c r="AK434" s="366" t="s">
        <v>102</v>
      </c>
      <c r="AL434" s="369" t="s">
        <v>1074</v>
      </c>
      <c r="AM434" s="369" t="s">
        <v>1075</v>
      </c>
      <c r="AN434" s="354">
        <v>44602</v>
      </c>
      <c r="AO434" s="354">
        <v>44742</v>
      </c>
      <c r="AP434" s="354">
        <v>44671</v>
      </c>
      <c r="AQ434" s="345" t="s">
        <v>1076</v>
      </c>
    </row>
    <row r="435" spans="1:43" ht="284.25" customHeight="1" x14ac:dyDescent="0.35">
      <c r="A435" s="186"/>
      <c r="B435" s="340"/>
      <c r="C435" s="529"/>
      <c r="D435" s="370"/>
      <c r="E435" s="532"/>
      <c r="F435" s="535"/>
      <c r="G435" s="535"/>
      <c r="H435" s="538"/>
      <c r="I435" s="343"/>
      <c r="J435" s="343"/>
      <c r="K435" s="340"/>
      <c r="L435" s="340"/>
      <c r="M435" s="340"/>
      <c r="N435" s="340"/>
      <c r="O435" s="346"/>
      <c r="P435" s="340"/>
      <c r="Q435" s="346"/>
      <c r="R435" s="358"/>
      <c r="S435" s="92" t="s">
        <v>1077</v>
      </c>
      <c r="T435" s="93" t="str">
        <f t="shared" ref="T435:T466" si="413">IF(OR(U435="Preventivo",U435="Detectivo"),"Probabilidad",IF(U435="Correctivo","Impacto"," "))</f>
        <v>Probabilidad</v>
      </c>
      <c r="U435" s="94" t="s">
        <v>83</v>
      </c>
      <c r="V435" s="94" t="s">
        <v>84</v>
      </c>
      <c r="W435" s="94" t="s">
        <v>338</v>
      </c>
      <c r="X435" s="94" t="s">
        <v>86</v>
      </c>
      <c r="Y435" s="94" t="s">
        <v>87</v>
      </c>
      <c r="Z435" s="361"/>
      <c r="AA435" s="95">
        <v>25</v>
      </c>
      <c r="AB435" s="95">
        <v>15</v>
      </c>
      <c r="AC435" s="95">
        <v>24</v>
      </c>
      <c r="AD435" s="95">
        <v>36</v>
      </c>
      <c r="AE435" s="361"/>
      <c r="AF435" s="95">
        <f t="shared" ref="AF435:AF466" si="414">IF(U435="Correctivo",10,0)</f>
        <v>0</v>
      </c>
      <c r="AG435" s="95">
        <f t="shared" ref="AG435:AG466" si="415">IF(T435="Probabilidad",0,IF(V435="Automatizado",25,IF(V435="Manual",15,0)))</f>
        <v>0</v>
      </c>
      <c r="AH435" s="95" t="e">
        <f>($AI$7*((AF435+AG435))/100)</f>
        <v>#VALUE!</v>
      </c>
      <c r="AI435" s="95" t="e">
        <f>AI434-AH435</f>
        <v>#VALUE!</v>
      </c>
      <c r="AJ435" s="364"/>
      <c r="AK435" s="367"/>
      <c r="AL435" s="370"/>
      <c r="AM435" s="370"/>
      <c r="AN435" s="355"/>
      <c r="AO435" s="355"/>
      <c r="AP435" s="355"/>
      <c r="AQ435" s="346"/>
    </row>
    <row r="436" spans="1:43" ht="174.75" customHeight="1" x14ac:dyDescent="0.35">
      <c r="A436" s="186"/>
      <c r="B436" s="341"/>
      <c r="C436" s="530"/>
      <c r="D436" s="371"/>
      <c r="E436" s="533"/>
      <c r="F436" s="536"/>
      <c r="G436" s="536"/>
      <c r="H436" s="539"/>
      <c r="I436" s="344"/>
      <c r="J436" s="344"/>
      <c r="K436" s="341"/>
      <c r="L436" s="341"/>
      <c r="M436" s="341"/>
      <c r="N436" s="341"/>
      <c r="O436" s="347"/>
      <c r="P436" s="341"/>
      <c r="Q436" s="347"/>
      <c r="R436" s="359"/>
      <c r="S436" s="92" t="s">
        <v>1078</v>
      </c>
      <c r="T436" s="93" t="str">
        <f t="shared" si="413"/>
        <v>Probabilidad</v>
      </c>
      <c r="U436" s="94" t="s">
        <v>83</v>
      </c>
      <c r="V436" s="94" t="s">
        <v>84</v>
      </c>
      <c r="W436" s="94" t="s">
        <v>85</v>
      </c>
      <c r="X436" s="94" t="s">
        <v>86</v>
      </c>
      <c r="Y436" s="94" t="s">
        <v>87</v>
      </c>
      <c r="Z436" s="362"/>
      <c r="AA436" s="95">
        <v>25</v>
      </c>
      <c r="AB436" s="95">
        <v>15</v>
      </c>
      <c r="AC436" s="95">
        <v>14.4</v>
      </c>
      <c r="AD436" s="95">
        <v>21.6</v>
      </c>
      <c r="AE436" s="362"/>
      <c r="AF436" s="95">
        <f t="shared" si="414"/>
        <v>0</v>
      </c>
      <c r="AG436" s="95">
        <f t="shared" si="415"/>
        <v>0</v>
      </c>
      <c r="AH436" s="95">
        <f>($AI$8*((AF436+AG436))/100)</f>
        <v>0</v>
      </c>
      <c r="AI436" s="95" t="e">
        <f>AI435-AH436</f>
        <v>#VALUE!</v>
      </c>
      <c r="AJ436" s="365"/>
      <c r="AK436" s="368"/>
      <c r="AL436" s="371"/>
      <c r="AM436" s="371"/>
      <c r="AN436" s="356"/>
      <c r="AO436" s="356"/>
      <c r="AP436" s="356"/>
      <c r="AQ436" s="347"/>
    </row>
    <row r="437" spans="1:43" ht="159.5" x14ac:dyDescent="0.35">
      <c r="A437" s="186">
        <v>126</v>
      </c>
      <c r="B437" s="339" t="s">
        <v>1068</v>
      </c>
      <c r="C437" s="528" t="s">
        <v>1069</v>
      </c>
      <c r="D437" s="369" t="s">
        <v>1079</v>
      </c>
      <c r="E437" s="531" t="s">
        <v>129</v>
      </c>
      <c r="F437" s="534" t="s">
        <v>1080</v>
      </c>
      <c r="G437" s="534" t="s">
        <v>1081</v>
      </c>
      <c r="H437" s="537" t="str">
        <f t="shared" ref="H437" si="416">CONCATENATE(E437," ",F437," ",G437)</f>
        <v>Posibilidad de pérdida reputacional por el Incumplimiento en los términos establecidos por la ley para la valoración de las solicitudes de inscripción en el Registro Único de Víctimas que cuenten con los requisitos mínimos,  debido a Inconsistencias en la información relacionada en la solicitud de inscripción de Victimas, o Recepción de casos especiales que requieren una orientación jurídica partilicual, así como también, la Identificación de presuntas irregularidades en la toma de la declaración o detección de posibles acciones irregulares al registro.</v>
      </c>
      <c r="I437" s="342" t="s">
        <v>74</v>
      </c>
      <c r="J437" s="342" t="s">
        <v>75</v>
      </c>
      <c r="K437" s="339" t="s">
        <v>76</v>
      </c>
      <c r="L437" s="339" t="s">
        <v>123</v>
      </c>
      <c r="M437" s="339">
        <f>299+25</f>
        <v>324</v>
      </c>
      <c r="N437" s="339" t="s">
        <v>214</v>
      </c>
      <c r="O437" s="345">
        <f t="shared" ref="O437" si="417">IF(N437="Muy alta",100,IF(N437="Alta",80,IF(N437="Media",60,IF(N437="Baja",40,IF(N437="Muy baja",20,0)))))</f>
        <v>100</v>
      </c>
      <c r="P437" s="339" t="s">
        <v>147</v>
      </c>
      <c r="Q437" s="345">
        <f t="shared" ref="Q437" si="418">IF(P437="Catastrófico",100,IF(P437="Mayor",80,IF(P437="Moderado",60,IF(P437="Menor",40,IF(P437="Leve",20,0)))))</f>
        <v>100</v>
      </c>
      <c r="R437" s="357" t="s">
        <v>148</v>
      </c>
      <c r="S437" s="96" t="s">
        <v>1082</v>
      </c>
      <c r="T437" s="93" t="str">
        <f t="shared" si="413"/>
        <v>Probabilidad</v>
      </c>
      <c r="U437" s="94" t="s">
        <v>100</v>
      </c>
      <c r="V437" s="94" t="s">
        <v>84</v>
      </c>
      <c r="W437" s="94" t="s">
        <v>85</v>
      </c>
      <c r="X437" s="94" t="s">
        <v>86</v>
      </c>
      <c r="Y437" s="94" t="s">
        <v>87</v>
      </c>
      <c r="Z437" s="360">
        <v>49</v>
      </c>
      <c r="AA437" s="95">
        <v>15</v>
      </c>
      <c r="AB437" s="95">
        <v>15</v>
      </c>
      <c r="AC437" s="95">
        <v>30</v>
      </c>
      <c r="AD437" s="95">
        <v>70</v>
      </c>
      <c r="AE437" s="360">
        <v>75</v>
      </c>
      <c r="AF437" s="95">
        <f t="shared" si="414"/>
        <v>0</v>
      </c>
      <c r="AG437" s="95">
        <f t="shared" si="415"/>
        <v>0</v>
      </c>
      <c r="AH437" s="95">
        <f>($Q$10*((AF437+AG437))/100)</f>
        <v>0</v>
      </c>
      <c r="AI437" s="95">
        <f>Q437-AH437</f>
        <v>100</v>
      </c>
      <c r="AJ437" s="363" t="s">
        <v>80</v>
      </c>
      <c r="AK437" s="366" t="s">
        <v>89</v>
      </c>
      <c r="AL437" s="369" t="s">
        <v>1083</v>
      </c>
      <c r="AM437" s="339" t="s">
        <v>91</v>
      </c>
      <c r="AN437" s="381"/>
      <c r="AO437" s="381"/>
      <c r="AP437" s="381"/>
      <c r="AQ437" s="381"/>
    </row>
    <row r="438" spans="1:43" ht="145" x14ac:dyDescent="0.35">
      <c r="A438" s="186"/>
      <c r="B438" s="340"/>
      <c r="C438" s="529"/>
      <c r="D438" s="370"/>
      <c r="E438" s="532"/>
      <c r="F438" s="535"/>
      <c r="G438" s="535"/>
      <c r="H438" s="538"/>
      <c r="I438" s="343"/>
      <c r="J438" s="343"/>
      <c r="K438" s="340"/>
      <c r="L438" s="340"/>
      <c r="M438" s="340"/>
      <c r="N438" s="340"/>
      <c r="O438" s="346"/>
      <c r="P438" s="340"/>
      <c r="Q438" s="346"/>
      <c r="R438" s="358"/>
      <c r="S438" s="96" t="s">
        <v>1084</v>
      </c>
      <c r="T438" s="93" t="str">
        <f t="shared" si="413"/>
        <v>Probabilidad</v>
      </c>
      <c r="U438" s="94" t="s">
        <v>100</v>
      </c>
      <c r="V438" s="94" t="s">
        <v>84</v>
      </c>
      <c r="W438" s="94" t="s">
        <v>85</v>
      </c>
      <c r="X438" s="94" t="s">
        <v>86</v>
      </c>
      <c r="Y438" s="94" t="s">
        <v>127</v>
      </c>
      <c r="Z438" s="361"/>
      <c r="AA438" s="95">
        <v>15</v>
      </c>
      <c r="AB438" s="95">
        <v>15</v>
      </c>
      <c r="AC438" s="95">
        <v>21</v>
      </c>
      <c r="AD438" s="95">
        <v>49</v>
      </c>
      <c r="AE438" s="361"/>
      <c r="AF438" s="95">
        <f t="shared" si="414"/>
        <v>0</v>
      </c>
      <c r="AG438" s="95">
        <f t="shared" si="415"/>
        <v>0</v>
      </c>
      <c r="AH438" s="95">
        <f>($AI$10*((AF438+AG438))/100)</f>
        <v>0</v>
      </c>
      <c r="AI438" s="95">
        <f>AI437-AH438</f>
        <v>100</v>
      </c>
      <c r="AJ438" s="364"/>
      <c r="AK438" s="367"/>
      <c r="AL438" s="370"/>
      <c r="AM438" s="340"/>
      <c r="AN438" s="382"/>
      <c r="AO438" s="382"/>
      <c r="AP438" s="382"/>
      <c r="AQ438" s="382"/>
    </row>
    <row r="439" spans="1:43" ht="145" x14ac:dyDescent="0.35">
      <c r="A439" s="186"/>
      <c r="B439" s="340"/>
      <c r="C439" s="529"/>
      <c r="D439" s="370"/>
      <c r="E439" s="532"/>
      <c r="F439" s="535"/>
      <c r="G439" s="535"/>
      <c r="H439" s="538"/>
      <c r="I439" s="343"/>
      <c r="J439" s="343"/>
      <c r="K439" s="340"/>
      <c r="L439" s="340"/>
      <c r="M439" s="340"/>
      <c r="N439" s="340"/>
      <c r="O439" s="346"/>
      <c r="P439" s="340"/>
      <c r="Q439" s="346"/>
      <c r="R439" s="358"/>
      <c r="S439" s="96" t="s">
        <v>1085</v>
      </c>
      <c r="T439" s="93" t="str">
        <f t="shared" si="413"/>
        <v>Impacto</v>
      </c>
      <c r="U439" s="94" t="s">
        <v>93</v>
      </c>
      <c r="V439" s="94" t="s">
        <v>84</v>
      </c>
      <c r="W439" s="94" t="s">
        <v>338</v>
      </c>
      <c r="X439" s="94" t="s">
        <v>86</v>
      </c>
      <c r="Y439" s="94" t="s">
        <v>87</v>
      </c>
      <c r="Z439" s="361"/>
      <c r="AA439" s="95">
        <v>0</v>
      </c>
      <c r="AB439" s="95"/>
      <c r="AC439" s="95"/>
      <c r="AD439" s="95"/>
      <c r="AE439" s="361"/>
      <c r="AF439" s="95"/>
      <c r="AG439" s="95"/>
      <c r="AH439" s="95"/>
      <c r="AI439" s="95"/>
      <c r="AJ439" s="364"/>
      <c r="AK439" s="367"/>
      <c r="AL439" s="370"/>
      <c r="AM439" s="340"/>
      <c r="AN439" s="382"/>
      <c r="AO439" s="382"/>
      <c r="AP439" s="382"/>
      <c r="AQ439" s="382"/>
    </row>
    <row r="440" spans="1:43" ht="174" x14ac:dyDescent="0.35">
      <c r="A440" s="186"/>
      <c r="B440" s="341"/>
      <c r="C440" s="530"/>
      <c r="D440" s="371"/>
      <c r="E440" s="533"/>
      <c r="F440" s="536"/>
      <c r="G440" s="536"/>
      <c r="H440" s="539"/>
      <c r="I440" s="344"/>
      <c r="J440" s="344"/>
      <c r="K440" s="341"/>
      <c r="L440" s="341"/>
      <c r="M440" s="341"/>
      <c r="N440" s="341"/>
      <c r="O440" s="347"/>
      <c r="P440" s="341"/>
      <c r="Q440" s="347"/>
      <c r="R440" s="359"/>
      <c r="S440" s="96" t="s">
        <v>1086</v>
      </c>
      <c r="T440" s="93" t="str">
        <f t="shared" si="413"/>
        <v>Impacto</v>
      </c>
      <c r="U440" s="94" t="s">
        <v>93</v>
      </c>
      <c r="V440" s="94" t="s">
        <v>84</v>
      </c>
      <c r="W440" s="94" t="s">
        <v>85</v>
      </c>
      <c r="X440" s="94" t="s">
        <v>86</v>
      </c>
      <c r="Y440" s="94" t="s">
        <v>87</v>
      </c>
      <c r="Z440" s="362"/>
      <c r="AA440" s="95">
        <v>0</v>
      </c>
      <c r="AB440" s="95">
        <v>0</v>
      </c>
      <c r="AC440" s="95">
        <v>0</v>
      </c>
      <c r="AD440" s="95">
        <v>49</v>
      </c>
      <c r="AE440" s="362"/>
      <c r="AF440" s="95">
        <f t="shared" si="414"/>
        <v>10</v>
      </c>
      <c r="AG440" s="95">
        <f t="shared" si="415"/>
        <v>15</v>
      </c>
      <c r="AH440" s="95">
        <f>($AI$11*((AF440+AG440))/100)</f>
        <v>20</v>
      </c>
      <c r="AI440" s="95">
        <f>AI438-AH440</f>
        <v>80</v>
      </c>
      <c r="AJ440" s="365"/>
      <c r="AK440" s="368"/>
      <c r="AL440" s="371"/>
      <c r="AM440" s="341"/>
      <c r="AN440" s="383"/>
      <c r="AO440" s="383"/>
      <c r="AP440" s="383"/>
      <c r="AQ440" s="383"/>
    </row>
    <row r="441" spans="1:43" ht="162.75" customHeight="1" x14ac:dyDescent="0.35">
      <c r="A441" s="186">
        <v>127</v>
      </c>
      <c r="B441" s="339" t="s">
        <v>1068</v>
      </c>
      <c r="C441" s="372" t="s">
        <v>1069</v>
      </c>
      <c r="D441" s="375" t="s">
        <v>1087</v>
      </c>
      <c r="E441" s="378" t="s">
        <v>129</v>
      </c>
      <c r="F441" s="375" t="s">
        <v>1088</v>
      </c>
      <c r="G441" s="375" t="s">
        <v>1089</v>
      </c>
      <c r="H441" s="372" t="str">
        <f t="shared" ref="H441" si="419">CONCATENATE(E441," ",F441," ",G441)</f>
        <v xml:space="preserve">Posibilidad de pérdida reputacional por los tiempos de respuesta a solicitud de información de otras dependencias de la entidad, así como las inconsistencias en las herramientas dispuestas para el tramite y consulta de información o aplicación de novedades o actualizaciones,  debido a que no se cuenta con la información suficiente para adelantar la gestión o tramite de dichas solicitudes. </v>
      </c>
      <c r="I441" s="336" t="s">
        <v>74</v>
      </c>
      <c r="J441" s="336" t="s">
        <v>75</v>
      </c>
      <c r="K441" s="336" t="s">
        <v>76</v>
      </c>
      <c r="L441" s="339" t="s">
        <v>123</v>
      </c>
      <c r="M441" s="339">
        <v>286812</v>
      </c>
      <c r="N441" s="339" t="s">
        <v>214</v>
      </c>
      <c r="O441" s="345">
        <f t="shared" ref="O441" si="420">IF(N441="Muy alta",100,IF(N441="Alta",80,IF(N441="Media",60,IF(N441="Baja",40,IF(N441="Muy baja",20,0)))))</f>
        <v>100</v>
      </c>
      <c r="P441" s="339" t="s">
        <v>79</v>
      </c>
      <c r="Q441" s="345">
        <f t="shared" ref="Q441" si="421">IF(P441="Catastrófico",100,IF(P441="Mayor",80,IF(P441="Moderado",60,IF(P441="Menor",40,IF(P441="Leve",20,0)))))</f>
        <v>80</v>
      </c>
      <c r="R441" s="357" t="s">
        <v>80</v>
      </c>
      <c r="S441" s="96" t="s">
        <v>1090</v>
      </c>
      <c r="T441" s="93" t="str">
        <f t="shared" si="413"/>
        <v>Probabilidad</v>
      </c>
      <c r="U441" s="94" t="s">
        <v>100</v>
      </c>
      <c r="V441" s="94" t="s">
        <v>84</v>
      </c>
      <c r="W441" s="94" t="s">
        <v>85</v>
      </c>
      <c r="X441" s="94" t="s">
        <v>86</v>
      </c>
      <c r="Y441" s="94" t="s">
        <v>87</v>
      </c>
      <c r="Z441" s="360">
        <v>49</v>
      </c>
      <c r="AA441" s="95">
        <v>15</v>
      </c>
      <c r="AB441" s="95">
        <v>15</v>
      </c>
      <c r="AC441" s="95">
        <v>30</v>
      </c>
      <c r="AD441" s="95">
        <v>70</v>
      </c>
      <c r="AE441" s="360">
        <v>60</v>
      </c>
      <c r="AF441" s="95">
        <f t="shared" si="414"/>
        <v>0</v>
      </c>
      <c r="AG441" s="95">
        <f t="shared" si="415"/>
        <v>0</v>
      </c>
      <c r="AH441" s="95">
        <f>($Q$14*((AF441+AG441))/100)</f>
        <v>0</v>
      </c>
      <c r="AI441" s="95">
        <f>Q441-AH441</f>
        <v>80</v>
      </c>
      <c r="AJ441" s="363" t="s">
        <v>88</v>
      </c>
      <c r="AK441" s="366" t="s">
        <v>89</v>
      </c>
      <c r="AL441" s="369" t="s">
        <v>1091</v>
      </c>
      <c r="AM441" s="339" t="s">
        <v>91</v>
      </c>
      <c r="AN441" s="381"/>
      <c r="AO441" s="381"/>
      <c r="AP441" s="381"/>
      <c r="AQ441" s="381"/>
    </row>
    <row r="442" spans="1:43" ht="159.5" x14ac:dyDescent="0.35">
      <c r="A442" s="186"/>
      <c r="B442" s="340"/>
      <c r="C442" s="373"/>
      <c r="D442" s="376"/>
      <c r="E442" s="379"/>
      <c r="F442" s="376"/>
      <c r="G442" s="376"/>
      <c r="H442" s="373"/>
      <c r="I442" s="337"/>
      <c r="J442" s="337"/>
      <c r="K442" s="337"/>
      <c r="L442" s="340"/>
      <c r="M442" s="340"/>
      <c r="N442" s="340"/>
      <c r="O442" s="346"/>
      <c r="P442" s="340"/>
      <c r="Q442" s="346"/>
      <c r="R442" s="358"/>
      <c r="S442" s="96" t="s">
        <v>1092</v>
      </c>
      <c r="T442" s="93" t="str">
        <f t="shared" si="413"/>
        <v>Probabilidad</v>
      </c>
      <c r="U442" s="94" t="s">
        <v>100</v>
      </c>
      <c r="V442" s="94" t="s">
        <v>84</v>
      </c>
      <c r="W442" s="94" t="s">
        <v>338</v>
      </c>
      <c r="X442" s="94" t="s">
        <v>86</v>
      </c>
      <c r="Y442" s="94" t="s">
        <v>127</v>
      </c>
      <c r="Z442" s="361"/>
      <c r="AA442" s="95">
        <v>15</v>
      </c>
      <c r="AB442" s="95">
        <v>15</v>
      </c>
      <c r="AC442" s="95">
        <v>21</v>
      </c>
      <c r="AD442" s="95">
        <v>49</v>
      </c>
      <c r="AE442" s="361"/>
      <c r="AF442" s="95">
        <f t="shared" si="414"/>
        <v>0</v>
      </c>
      <c r="AG442" s="95">
        <f t="shared" si="415"/>
        <v>0</v>
      </c>
      <c r="AH442" s="95">
        <f>($AI$14*((AF442+AG442))/100)</f>
        <v>0</v>
      </c>
      <c r="AI442" s="95">
        <f>AI441-AH442</f>
        <v>80</v>
      </c>
      <c r="AJ442" s="364"/>
      <c r="AK442" s="367"/>
      <c r="AL442" s="370"/>
      <c r="AM442" s="340"/>
      <c r="AN442" s="382"/>
      <c r="AO442" s="382"/>
      <c r="AP442" s="382"/>
      <c r="AQ442" s="382"/>
    </row>
    <row r="443" spans="1:43" ht="203" x14ac:dyDescent="0.35">
      <c r="A443" s="186"/>
      <c r="B443" s="341"/>
      <c r="C443" s="374"/>
      <c r="D443" s="377"/>
      <c r="E443" s="380"/>
      <c r="F443" s="377"/>
      <c r="G443" s="377"/>
      <c r="H443" s="374"/>
      <c r="I443" s="338"/>
      <c r="J443" s="338"/>
      <c r="K443" s="338"/>
      <c r="L443" s="341"/>
      <c r="M443" s="341"/>
      <c r="N443" s="341"/>
      <c r="O443" s="347"/>
      <c r="P443" s="341"/>
      <c r="Q443" s="347"/>
      <c r="R443" s="359"/>
      <c r="S443" s="96" t="s">
        <v>1093</v>
      </c>
      <c r="T443" s="93" t="str">
        <f t="shared" si="413"/>
        <v>Impacto</v>
      </c>
      <c r="U443" s="94" t="s">
        <v>93</v>
      </c>
      <c r="V443" s="94" t="s">
        <v>84</v>
      </c>
      <c r="W443" s="94" t="s">
        <v>338</v>
      </c>
      <c r="X443" s="94" t="s">
        <v>86</v>
      </c>
      <c r="Y443" s="94" t="s">
        <v>127</v>
      </c>
      <c r="Z443" s="362"/>
      <c r="AA443" s="95">
        <v>0</v>
      </c>
      <c r="AB443" s="95">
        <v>0</v>
      </c>
      <c r="AC443" s="95">
        <v>0</v>
      </c>
      <c r="AD443" s="95">
        <v>49</v>
      </c>
      <c r="AE443" s="362"/>
      <c r="AF443" s="95">
        <f t="shared" si="414"/>
        <v>10</v>
      </c>
      <c r="AG443" s="95">
        <f t="shared" si="415"/>
        <v>15</v>
      </c>
      <c r="AH443" s="95">
        <f>($AI$15*((AF443+AG443))/100)</f>
        <v>20</v>
      </c>
      <c r="AI443" s="95">
        <f>AI442-AH443</f>
        <v>60</v>
      </c>
      <c r="AJ443" s="365"/>
      <c r="AK443" s="368"/>
      <c r="AL443" s="371"/>
      <c r="AM443" s="341"/>
      <c r="AN443" s="383"/>
      <c r="AO443" s="383"/>
      <c r="AP443" s="383"/>
      <c r="AQ443" s="383"/>
    </row>
    <row r="444" spans="1:43" ht="116" x14ac:dyDescent="0.35">
      <c r="A444" s="186">
        <v>128</v>
      </c>
      <c r="B444" s="339" t="s">
        <v>1068</v>
      </c>
      <c r="C444" s="372" t="s">
        <v>1069</v>
      </c>
      <c r="D444" s="375" t="s">
        <v>1094</v>
      </c>
      <c r="E444" s="378" t="s">
        <v>129</v>
      </c>
      <c r="F444" s="375" t="s">
        <v>1095</v>
      </c>
      <c r="G444" s="375" t="s">
        <v>1096</v>
      </c>
      <c r="H444" s="372" t="str">
        <f t="shared" ref="H444" si="422">CONCATENATE(E444," ",F444," ",G444)</f>
        <v xml:space="preserve">Posibilidad de pérdida reputacional por una emisión inadecuada de los oficios de comunicación  o actos administrativos por dificultades en el análisis de la orden judicial, o inconsistencias en el cargue de datos en el RUV,  debido a ausencia de información y/o plena identificación de las victimas que permita cumplir con la totalidad de la orden. </v>
      </c>
      <c r="I444" s="336" t="s">
        <v>74</v>
      </c>
      <c r="J444" s="336" t="s">
        <v>75</v>
      </c>
      <c r="K444" s="336" t="s">
        <v>76</v>
      </c>
      <c r="L444" s="339" t="s">
        <v>123</v>
      </c>
      <c r="M444" s="339">
        <v>2407</v>
      </c>
      <c r="N444" s="339" t="s">
        <v>364</v>
      </c>
      <c r="O444" s="345">
        <f t="shared" ref="O444" si="423">IF(N444="Muy alta",100,IF(N444="Alta",80,IF(N444="Media",60,IF(N444="Baja",40,IF(N444="Muy baja",20,0)))))</f>
        <v>80</v>
      </c>
      <c r="P444" s="339" t="s">
        <v>79</v>
      </c>
      <c r="Q444" s="345">
        <f t="shared" ref="Q444" si="424">IF(P444="Catastrófico",100,IF(P444="Mayor",80,IF(P444="Moderado",60,IF(P444="Menor",40,IF(P444="Leve",20,0)))))</f>
        <v>80</v>
      </c>
      <c r="R444" s="357" t="s">
        <v>80</v>
      </c>
      <c r="S444" s="96" t="s">
        <v>1097</v>
      </c>
      <c r="T444" s="93" t="str">
        <f t="shared" si="413"/>
        <v>Probabilidad</v>
      </c>
      <c r="U444" s="94" t="s">
        <v>100</v>
      </c>
      <c r="V444" s="94" t="s">
        <v>84</v>
      </c>
      <c r="W444" s="94" t="s">
        <v>338</v>
      </c>
      <c r="X444" s="94" t="s">
        <v>86</v>
      </c>
      <c r="Y444" s="94" t="s">
        <v>127</v>
      </c>
      <c r="Z444" s="360">
        <v>27.440000000000005</v>
      </c>
      <c r="AA444" s="95">
        <v>15</v>
      </c>
      <c r="AB444" s="95">
        <v>15</v>
      </c>
      <c r="AC444" s="95">
        <v>24</v>
      </c>
      <c r="AD444" s="95">
        <v>56</v>
      </c>
      <c r="AE444" s="360">
        <v>80</v>
      </c>
      <c r="AF444" s="95">
        <f t="shared" si="414"/>
        <v>0</v>
      </c>
      <c r="AG444" s="95">
        <f t="shared" si="415"/>
        <v>0</v>
      </c>
      <c r="AH444" s="95">
        <f>($Q$17*((AF444+AG444))/100)</f>
        <v>0</v>
      </c>
      <c r="AI444" s="95">
        <f>Q444-AH444</f>
        <v>80</v>
      </c>
      <c r="AJ444" s="363" t="s">
        <v>80</v>
      </c>
      <c r="AK444" s="366" t="s">
        <v>102</v>
      </c>
      <c r="AL444" s="369" t="s">
        <v>1098</v>
      </c>
      <c r="AM444" s="369" t="s">
        <v>1099</v>
      </c>
      <c r="AN444" s="354">
        <v>44602</v>
      </c>
      <c r="AO444" s="354">
        <v>44742</v>
      </c>
      <c r="AP444" s="354">
        <v>44671</v>
      </c>
      <c r="AQ444" s="345" t="s">
        <v>1076</v>
      </c>
    </row>
    <row r="445" spans="1:43" ht="130.5" x14ac:dyDescent="0.35">
      <c r="A445" s="186"/>
      <c r="B445" s="340"/>
      <c r="C445" s="373"/>
      <c r="D445" s="376"/>
      <c r="E445" s="379"/>
      <c r="F445" s="376"/>
      <c r="G445" s="376"/>
      <c r="H445" s="373"/>
      <c r="I445" s="337"/>
      <c r="J445" s="337"/>
      <c r="K445" s="337"/>
      <c r="L445" s="340"/>
      <c r="M445" s="340"/>
      <c r="N445" s="340"/>
      <c r="O445" s="346"/>
      <c r="P445" s="340"/>
      <c r="Q445" s="346"/>
      <c r="R445" s="358"/>
      <c r="S445" s="96" t="s">
        <v>1100</v>
      </c>
      <c r="T445" s="93" t="str">
        <f t="shared" si="413"/>
        <v>Probabilidad</v>
      </c>
      <c r="U445" s="94" t="s">
        <v>100</v>
      </c>
      <c r="V445" s="94" t="s">
        <v>84</v>
      </c>
      <c r="W445" s="94" t="s">
        <v>85</v>
      </c>
      <c r="X445" s="94" t="s">
        <v>86</v>
      </c>
      <c r="Y445" s="94" t="s">
        <v>87</v>
      </c>
      <c r="Z445" s="361"/>
      <c r="AA445" s="95">
        <v>15</v>
      </c>
      <c r="AB445" s="95">
        <v>15</v>
      </c>
      <c r="AC445" s="95">
        <v>16.8</v>
      </c>
      <c r="AD445" s="95">
        <v>39.200000000000003</v>
      </c>
      <c r="AE445" s="361"/>
      <c r="AF445" s="95">
        <f t="shared" si="414"/>
        <v>0</v>
      </c>
      <c r="AG445" s="95">
        <f t="shared" si="415"/>
        <v>0</v>
      </c>
      <c r="AH445" s="95">
        <f>($AI$17*((AF445+AG445))/100)</f>
        <v>0</v>
      </c>
      <c r="AI445" s="95">
        <f>AI444-AH445</f>
        <v>80</v>
      </c>
      <c r="AJ445" s="364"/>
      <c r="AK445" s="367"/>
      <c r="AL445" s="370"/>
      <c r="AM445" s="370"/>
      <c r="AN445" s="355"/>
      <c r="AO445" s="355"/>
      <c r="AP445" s="355"/>
      <c r="AQ445" s="346"/>
    </row>
    <row r="446" spans="1:43" ht="145" x14ac:dyDescent="0.35">
      <c r="A446" s="186"/>
      <c r="B446" s="341"/>
      <c r="C446" s="374"/>
      <c r="D446" s="377"/>
      <c r="E446" s="380"/>
      <c r="F446" s="377"/>
      <c r="G446" s="377"/>
      <c r="H446" s="374"/>
      <c r="I446" s="338"/>
      <c r="J446" s="338"/>
      <c r="K446" s="338"/>
      <c r="L446" s="341"/>
      <c r="M446" s="341"/>
      <c r="N446" s="341"/>
      <c r="O446" s="347"/>
      <c r="P446" s="341"/>
      <c r="Q446" s="347"/>
      <c r="R446" s="359"/>
      <c r="S446" s="96" t="s">
        <v>1101</v>
      </c>
      <c r="T446" s="93" t="str">
        <f t="shared" si="413"/>
        <v>Probabilidad</v>
      </c>
      <c r="U446" s="94" t="s">
        <v>100</v>
      </c>
      <c r="V446" s="94" t="s">
        <v>84</v>
      </c>
      <c r="W446" s="94" t="s">
        <v>85</v>
      </c>
      <c r="X446" s="94" t="s">
        <v>86</v>
      </c>
      <c r="Y446" s="94" t="s">
        <v>87</v>
      </c>
      <c r="Z446" s="362"/>
      <c r="AA446" s="95">
        <v>15</v>
      </c>
      <c r="AB446" s="95">
        <v>15</v>
      </c>
      <c r="AC446" s="95">
        <v>11.76</v>
      </c>
      <c r="AD446" s="95">
        <v>27.440000000000005</v>
      </c>
      <c r="AE446" s="362"/>
      <c r="AF446" s="95">
        <f t="shared" si="414"/>
        <v>0</v>
      </c>
      <c r="AG446" s="95">
        <f t="shared" si="415"/>
        <v>0</v>
      </c>
      <c r="AH446" s="95">
        <f>($AI$18*((AF446+AG446))/100)</f>
        <v>0</v>
      </c>
      <c r="AI446" s="95">
        <f>AI445-AH446</f>
        <v>80</v>
      </c>
      <c r="AJ446" s="365"/>
      <c r="AK446" s="368"/>
      <c r="AL446" s="371"/>
      <c r="AM446" s="371"/>
      <c r="AN446" s="356"/>
      <c r="AO446" s="356"/>
      <c r="AP446" s="356"/>
      <c r="AQ446" s="347"/>
    </row>
    <row r="447" spans="1:43" ht="116" x14ac:dyDescent="0.35">
      <c r="A447" s="258">
        <v>129</v>
      </c>
      <c r="B447" s="339" t="s">
        <v>1068</v>
      </c>
      <c r="C447" s="372" t="s">
        <v>1069</v>
      </c>
      <c r="D447" s="375" t="s">
        <v>1102</v>
      </c>
      <c r="E447" s="378" t="s">
        <v>70</v>
      </c>
      <c r="F447" s="375" t="s">
        <v>1103</v>
      </c>
      <c r="G447" s="375" t="s">
        <v>1104</v>
      </c>
      <c r="H447" s="372" t="str">
        <f t="shared" ref="H447" si="425">CONCATENATE(E447," ",F447," ",G447)</f>
        <v>Posibilidad de pérdida económica y reputacional al no cumplir las acciones constitucionales, en los tiempos establecidos por los despachos judiciales, así como de  otras actuaciones administrativas  por falta de insumos, demoras en las respuestas de casos por parte de externos a la entidad y otras dependencias.</v>
      </c>
      <c r="I447" s="336" t="s">
        <v>74</v>
      </c>
      <c r="J447" s="336" t="s">
        <v>75</v>
      </c>
      <c r="K447" s="336" t="s">
        <v>76</v>
      </c>
      <c r="L447" s="339" t="s">
        <v>123</v>
      </c>
      <c r="M447" s="339">
        <v>65678</v>
      </c>
      <c r="N447" s="339" t="s">
        <v>214</v>
      </c>
      <c r="O447" s="345">
        <f t="shared" ref="O447" si="426">IF(N447="Muy alta",100,IF(N447="Alta",80,IF(N447="Media",60,IF(N447="Baja",40,IF(N447="Muy baja",20,0)))))</f>
        <v>100</v>
      </c>
      <c r="P447" s="339" t="s">
        <v>79</v>
      </c>
      <c r="Q447" s="345">
        <f t="shared" ref="Q447" si="427">IF(P447="Catastrófico",100,IF(P447="Mayor",80,IF(P447="Moderado",60,IF(P447="Menor",40,IF(P447="Leve",20,0)))))</f>
        <v>80</v>
      </c>
      <c r="R447" s="357" t="s">
        <v>80</v>
      </c>
      <c r="S447" s="96" t="s">
        <v>1105</v>
      </c>
      <c r="T447" s="93" t="str">
        <f t="shared" si="413"/>
        <v>Probabilidad</v>
      </c>
      <c r="U447" s="94" t="s">
        <v>83</v>
      </c>
      <c r="V447" s="94" t="s">
        <v>84</v>
      </c>
      <c r="W447" s="94" t="s">
        <v>338</v>
      </c>
      <c r="X447" s="94" t="s">
        <v>86</v>
      </c>
      <c r="Y447" s="94" t="s">
        <v>87</v>
      </c>
      <c r="Z447" s="360">
        <v>42</v>
      </c>
      <c r="AA447" s="95">
        <v>25</v>
      </c>
      <c r="AB447" s="95">
        <v>15</v>
      </c>
      <c r="AC447" s="95">
        <v>40</v>
      </c>
      <c r="AD447" s="95">
        <v>60</v>
      </c>
      <c r="AE447" s="360">
        <v>80</v>
      </c>
      <c r="AF447" s="95">
        <f t="shared" si="414"/>
        <v>0</v>
      </c>
      <c r="AG447" s="95">
        <f t="shared" si="415"/>
        <v>0</v>
      </c>
      <c r="AH447" s="95">
        <f>($Q$20*((AF447+AG447))/100)</f>
        <v>0</v>
      </c>
      <c r="AI447" s="95">
        <f t="shared" ref="AI447" si="428">Q447-AH447</f>
        <v>80</v>
      </c>
      <c r="AJ447" s="363" t="s">
        <v>80</v>
      </c>
      <c r="AK447" s="366" t="s">
        <v>102</v>
      </c>
      <c r="AL447" s="369" t="s">
        <v>1098</v>
      </c>
      <c r="AM447" s="369" t="s">
        <v>1106</v>
      </c>
      <c r="AN447" s="354">
        <v>44602</v>
      </c>
      <c r="AO447" s="354">
        <v>44742</v>
      </c>
      <c r="AP447" s="354">
        <v>44671</v>
      </c>
      <c r="AQ447" s="345" t="s">
        <v>1076</v>
      </c>
    </row>
    <row r="448" spans="1:43" ht="130.5" x14ac:dyDescent="0.35">
      <c r="A448" s="259"/>
      <c r="B448" s="340"/>
      <c r="C448" s="373"/>
      <c r="D448" s="376"/>
      <c r="E448" s="379"/>
      <c r="F448" s="376"/>
      <c r="G448" s="376"/>
      <c r="H448" s="373"/>
      <c r="I448" s="337"/>
      <c r="J448" s="337"/>
      <c r="K448" s="337"/>
      <c r="L448" s="340"/>
      <c r="M448" s="340"/>
      <c r="N448" s="340"/>
      <c r="O448" s="346"/>
      <c r="P448" s="340"/>
      <c r="Q448" s="346"/>
      <c r="R448" s="358"/>
      <c r="S448" s="96" t="s">
        <v>1107</v>
      </c>
      <c r="T448" s="93" t="str">
        <f t="shared" si="413"/>
        <v>Probabilidad</v>
      </c>
      <c r="U448" s="94" t="s">
        <v>100</v>
      </c>
      <c r="V448" s="94" t="s">
        <v>84</v>
      </c>
      <c r="W448" s="94" t="s">
        <v>338</v>
      </c>
      <c r="X448" s="94" t="s">
        <v>86</v>
      </c>
      <c r="Y448" s="94" t="s">
        <v>87</v>
      </c>
      <c r="Z448" s="361"/>
      <c r="AA448" s="95">
        <v>15</v>
      </c>
      <c r="AB448" s="95">
        <v>15</v>
      </c>
      <c r="AC448" s="95">
        <v>18</v>
      </c>
      <c r="AD448" s="95">
        <v>42</v>
      </c>
      <c r="AE448" s="361"/>
      <c r="AF448" s="95">
        <f t="shared" si="414"/>
        <v>0</v>
      </c>
      <c r="AG448" s="95">
        <f t="shared" si="415"/>
        <v>0</v>
      </c>
      <c r="AH448" s="95">
        <f>($AI$20*((AF448+AG448))/100)</f>
        <v>0</v>
      </c>
      <c r="AI448" s="95">
        <f t="shared" ref="AI448:AI449" si="429">AI447-AH448</f>
        <v>80</v>
      </c>
      <c r="AJ448" s="364"/>
      <c r="AK448" s="367"/>
      <c r="AL448" s="370"/>
      <c r="AM448" s="370"/>
      <c r="AN448" s="355"/>
      <c r="AO448" s="355"/>
      <c r="AP448" s="355"/>
      <c r="AQ448" s="346"/>
    </row>
    <row r="449" spans="1:43" x14ac:dyDescent="0.35">
      <c r="A449" s="260"/>
      <c r="B449" s="341"/>
      <c r="C449" s="374"/>
      <c r="D449" s="377"/>
      <c r="E449" s="380"/>
      <c r="F449" s="377"/>
      <c r="G449" s="377"/>
      <c r="H449" s="374"/>
      <c r="I449" s="338"/>
      <c r="J449" s="338"/>
      <c r="K449" s="338"/>
      <c r="L449" s="341"/>
      <c r="M449" s="341"/>
      <c r="N449" s="341"/>
      <c r="O449" s="347"/>
      <c r="P449" s="341"/>
      <c r="Q449" s="347"/>
      <c r="R449" s="359"/>
      <c r="S449" s="96"/>
      <c r="T449" s="93" t="str">
        <f t="shared" si="413"/>
        <v xml:space="preserve"> </v>
      </c>
      <c r="U449" s="94"/>
      <c r="V449" s="94"/>
      <c r="W449" s="94"/>
      <c r="X449" s="94"/>
      <c r="Y449" s="94"/>
      <c r="Z449" s="362"/>
      <c r="AA449" s="95">
        <v>0</v>
      </c>
      <c r="AB449" s="95">
        <v>0</v>
      </c>
      <c r="AC449" s="95">
        <v>0</v>
      </c>
      <c r="AD449" s="95">
        <v>42</v>
      </c>
      <c r="AE449" s="362"/>
      <c r="AF449" s="95">
        <f t="shared" si="414"/>
        <v>0</v>
      </c>
      <c r="AG449" s="95">
        <f t="shared" si="415"/>
        <v>0</v>
      </c>
      <c r="AH449" s="95">
        <f>($AI$21*((AF449+AG449))/100)</f>
        <v>0</v>
      </c>
      <c r="AI449" s="95">
        <f t="shared" si="429"/>
        <v>80</v>
      </c>
      <c r="AJ449" s="365"/>
      <c r="AK449" s="368"/>
      <c r="AL449" s="371"/>
      <c r="AM449" s="371"/>
      <c r="AN449" s="356"/>
      <c r="AO449" s="356"/>
      <c r="AP449" s="356"/>
      <c r="AQ449" s="347"/>
    </row>
    <row r="450" spans="1:43" ht="204.75" customHeight="1" x14ac:dyDescent="0.35">
      <c r="A450" s="258">
        <v>130</v>
      </c>
      <c r="B450" s="339" t="s">
        <v>1068</v>
      </c>
      <c r="C450" s="372" t="s">
        <v>1069</v>
      </c>
      <c r="D450" s="375" t="s">
        <v>1108</v>
      </c>
      <c r="E450" s="378" t="s">
        <v>70</v>
      </c>
      <c r="F450" s="375" t="s">
        <v>1109</v>
      </c>
      <c r="G450" s="375" t="s">
        <v>1110</v>
      </c>
      <c r="H450" s="372" t="str">
        <f t="shared" ref="H450" si="430">CONCATENATE(E450," ",F450," ",G450)</f>
        <v xml:space="preserve">Posibilidad de pérdida económica y reputacional por el incumplimiento en el trámite de las actuaciones administrativas correspondientes a notificaciones, retrasos en las respuestas de las entidades oficiadas,  debido a una carencia de información para proceder con el tramite o análisis correspondiente de la alerta. </v>
      </c>
      <c r="I450" s="336" t="s">
        <v>74</v>
      </c>
      <c r="J450" s="336" t="s">
        <v>75</v>
      </c>
      <c r="K450" s="336" t="s">
        <v>76</v>
      </c>
      <c r="L450" s="339" t="s">
        <v>77</v>
      </c>
      <c r="M450" s="339">
        <v>1730</v>
      </c>
      <c r="N450" s="339" t="s">
        <v>364</v>
      </c>
      <c r="O450" s="345">
        <f t="shared" ref="O450" si="431">IF(N450="Muy alta",100,IF(N450="Alta",80,IF(N450="Media",60,IF(N450="Baja",40,IF(N450="Muy baja",20,0)))))</f>
        <v>80</v>
      </c>
      <c r="P450" s="339" t="s">
        <v>79</v>
      </c>
      <c r="Q450" s="345">
        <f t="shared" ref="Q450" si="432">IF(P450="Catastrófico",100,IF(P450="Mayor",80,IF(P450="Moderado",60,IF(P450="Menor",40,IF(P450="Leve",20,0)))))</f>
        <v>80</v>
      </c>
      <c r="R450" s="357" t="s">
        <v>80</v>
      </c>
      <c r="S450" s="92" t="s">
        <v>1111</v>
      </c>
      <c r="T450" s="93" t="str">
        <f t="shared" si="413"/>
        <v>Probabilidad</v>
      </c>
      <c r="U450" s="94" t="s">
        <v>100</v>
      </c>
      <c r="V450" s="94" t="s">
        <v>84</v>
      </c>
      <c r="W450" s="94" t="s">
        <v>338</v>
      </c>
      <c r="X450" s="94" t="s">
        <v>86</v>
      </c>
      <c r="Y450" s="94" t="s">
        <v>87</v>
      </c>
      <c r="Z450" s="360">
        <v>56</v>
      </c>
      <c r="AA450" s="95">
        <v>15</v>
      </c>
      <c r="AB450" s="95">
        <v>15</v>
      </c>
      <c r="AC450" s="95">
        <v>24</v>
      </c>
      <c r="AD450" s="95">
        <v>56</v>
      </c>
      <c r="AE450" s="360">
        <v>60</v>
      </c>
      <c r="AF450" s="95">
        <f t="shared" si="414"/>
        <v>0</v>
      </c>
      <c r="AG450" s="95">
        <f t="shared" si="415"/>
        <v>0</v>
      </c>
      <c r="AH450" s="95">
        <f>($Q$23*((AF450+AG450))/100)</f>
        <v>0</v>
      </c>
      <c r="AI450" s="95">
        <f t="shared" ref="AI450" si="433">Q450-AH450</f>
        <v>80</v>
      </c>
      <c r="AJ450" s="363" t="s">
        <v>88</v>
      </c>
      <c r="AK450" s="366" t="s">
        <v>102</v>
      </c>
      <c r="AL450" s="369" t="s">
        <v>1112</v>
      </c>
      <c r="AM450" s="339" t="s">
        <v>91</v>
      </c>
      <c r="AN450" s="381"/>
      <c r="AO450" s="381"/>
      <c r="AP450" s="381"/>
      <c r="AQ450" s="381"/>
    </row>
    <row r="451" spans="1:43" ht="206.25" customHeight="1" x14ac:dyDescent="0.35">
      <c r="A451" s="259"/>
      <c r="B451" s="340"/>
      <c r="C451" s="373"/>
      <c r="D451" s="376"/>
      <c r="E451" s="379"/>
      <c r="F451" s="376"/>
      <c r="G451" s="376"/>
      <c r="H451" s="373"/>
      <c r="I451" s="337"/>
      <c r="J451" s="337"/>
      <c r="K451" s="337"/>
      <c r="L451" s="340"/>
      <c r="M451" s="340"/>
      <c r="N451" s="340"/>
      <c r="O451" s="346"/>
      <c r="P451" s="340"/>
      <c r="Q451" s="346"/>
      <c r="R451" s="358"/>
      <c r="S451" s="92" t="s">
        <v>1113</v>
      </c>
      <c r="T451" s="93" t="str">
        <f t="shared" si="413"/>
        <v>Impacto</v>
      </c>
      <c r="U451" s="94" t="s">
        <v>93</v>
      </c>
      <c r="V451" s="94" t="s">
        <v>84</v>
      </c>
      <c r="W451" s="94" t="s">
        <v>338</v>
      </c>
      <c r="X451" s="94" t="s">
        <v>86</v>
      </c>
      <c r="Y451" s="94" t="s">
        <v>87</v>
      </c>
      <c r="Z451" s="361"/>
      <c r="AA451" s="95">
        <v>0</v>
      </c>
      <c r="AB451" s="95">
        <v>0</v>
      </c>
      <c r="AC451" s="95">
        <v>0</v>
      </c>
      <c r="AD451" s="95">
        <v>56</v>
      </c>
      <c r="AE451" s="361"/>
      <c r="AF451" s="95">
        <f t="shared" si="414"/>
        <v>10</v>
      </c>
      <c r="AG451" s="95">
        <f t="shared" si="415"/>
        <v>15</v>
      </c>
      <c r="AH451" s="95">
        <f>($AI$23*((AF451+AG451))/100)</f>
        <v>10</v>
      </c>
      <c r="AI451" s="95">
        <f t="shared" ref="AI451:AI452" si="434">AI450-AH451</f>
        <v>70</v>
      </c>
      <c r="AJ451" s="364"/>
      <c r="AK451" s="367"/>
      <c r="AL451" s="370"/>
      <c r="AM451" s="340"/>
      <c r="AN451" s="382"/>
      <c r="AO451" s="382"/>
      <c r="AP451" s="382"/>
      <c r="AQ451" s="382"/>
    </row>
    <row r="452" spans="1:43" x14ac:dyDescent="0.35">
      <c r="A452" s="260"/>
      <c r="B452" s="341"/>
      <c r="C452" s="374"/>
      <c r="D452" s="377"/>
      <c r="E452" s="380"/>
      <c r="F452" s="377"/>
      <c r="G452" s="377"/>
      <c r="H452" s="374"/>
      <c r="I452" s="338"/>
      <c r="J452" s="338"/>
      <c r="K452" s="338"/>
      <c r="L452" s="341"/>
      <c r="M452" s="341"/>
      <c r="N452" s="341"/>
      <c r="O452" s="347"/>
      <c r="P452" s="341"/>
      <c r="Q452" s="347"/>
      <c r="R452" s="359"/>
      <c r="S452" s="97"/>
      <c r="T452" s="93" t="str">
        <f t="shared" si="413"/>
        <v xml:space="preserve"> </v>
      </c>
      <c r="U452" s="94"/>
      <c r="V452" s="94"/>
      <c r="W452" s="94"/>
      <c r="X452" s="94"/>
      <c r="Y452" s="94"/>
      <c r="Z452" s="362"/>
      <c r="AA452" s="95">
        <v>0</v>
      </c>
      <c r="AB452" s="95">
        <v>0</v>
      </c>
      <c r="AC452" s="95">
        <v>0</v>
      </c>
      <c r="AD452" s="95">
        <v>56</v>
      </c>
      <c r="AE452" s="362"/>
      <c r="AF452" s="95">
        <f t="shared" si="414"/>
        <v>0</v>
      </c>
      <c r="AG452" s="95">
        <f t="shared" si="415"/>
        <v>0</v>
      </c>
      <c r="AH452" s="95">
        <f>($AI$24*((AF452+AG452))/100)</f>
        <v>0</v>
      </c>
      <c r="AI452" s="95">
        <f t="shared" si="434"/>
        <v>70</v>
      </c>
      <c r="AJ452" s="365"/>
      <c r="AK452" s="368"/>
      <c r="AL452" s="371"/>
      <c r="AM452" s="341"/>
      <c r="AN452" s="383"/>
      <c r="AO452" s="383"/>
      <c r="AP452" s="383"/>
      <c r="AQ452" s="383"/>
    </row>
    <row r="453" spans="1:43" ht="147" customHeight="1" x14ac:dyDescent="0.35">
      <c r="A453" s="186">
        <v>131</v>
      </c>
      <c r="B453" s="339" t="s">
        <v>1068</v>
      </c>
      <c r="C453" s="372" t="s">
        <v>1069</v>
      </c>
      <c r="D453" s="375" t="s">
        <v>1114</v>
      </c>
      <c r="E453" s="378" t="s">
        <v>129</v>
      </c>
      <c r="F453" s="375" t="s">
        <v>1115</v>
      </c>
      <c r="G453" s="375" t="s">
        <v>1116</v>
      </c>
      <c r="H453" s="372" t="str">
        <f t="shared" ref="H453" si="435">CONCATENATE(E453," ",F453," ",G453)</f>
        <v xml:space="preserve">Posibilidad de pérdida reputacional por  incorrectos contenidos o análisis de información no acorde  con las solicitudes recibidas,  por falta de claridad o comprensión del requerimiento. </v>
      </c>
      <c r="I453" s="336" t="s">
        <v>74</v>
      </c>
      <c r="J453" s="336" t="s">
        <v>75</v>
      </c>
      <c r="K453" s="336" t="s">
        <v>76</v>
      </c>
      <c r="L453" s="339" t="s">
        <v>77</v>
      </c>
      <c r="M453" s="339">
        <f>3+450+11</f>
        <v>464</v>
      </c>
      <c r="N453" s="339" t="s">
        <v>78</v>
      </c>
      <c r="O453" s="345">
        <f t="shared" ref="O453" si="436">IF(N453="Muy alta",100,IF(N453="Alta",80,IF(N453="Media",60,IF(N453="Baja",40,IF(N453="Muy baja",20,0)))))</f>
        <v>60</v>
      </c>
      <c r="P453" s="339" t="s">
        <v>79</v>
      </c>
      <c r="Q453" s="345">
        <f t="shared" ref="Q453" si="437">IF(P453="Catastrófico",100,IF(P453="Mayor",80,IF(P453="Moderado",60,IF(P453="Menor",40,IF(P453="Leve",20,0)))))</f>
        <v>80</v>
      </c>
      <c r="R453" s="357" t="s">
        <v>80</v>
      </c>
      <c r="S453" s="96" t="s">
        <v>1117</v>
      </c>
      <c r="T453" s="93" t="str">
        <f t="shared" si="413"/>
        <v>Probabilidad</v>
      </c>
      <c r="U453" s="94" t="s">
        <v>100</v>
      </c>
      <c r="V453" s="94" t="s">
        <v>84</v>
      </c>
      <c r="W453" s="94" t="s">
        <v>338</v>
      </c>
      <c r="X453" s="94" t="s">
        <v>86</v>
      </c>
      <c r="Y453" s="94" t="s">
        <v>87</v>
      </c>
      <c r="Z453" s="360">
        <v>25.2</v>
      </c>
      <c r="AA453" s="95">
        <v>15</v>
      </c>
      <c r="AB453" s="95">
        <v>15</v>
      </c>
      <c r="AC453" s="95">
        <v>18</v>
      </c>
      <c r="AD453" s="95">
        <v>42</v>
      </c>
      <c r="AE453" s="360">
        <v>80</v>
      </c>
      <c r="AF453" s="95">
        <f t="shared" si="414"/>
        <v>0</v>
      </c>
      <c r="AG453" s="95">
        <f t="shared" si="415"/>
        <v>0</v>
      </c>
      <c r="AH453" s="95">
        <f>($Q$26*((AF453+AG453))/100)</f>
        <v>0</v>
      </c>
      <c r="AI453" s="95">
        <f t="shared" ref="AI453" si="438">Q453-AH453</f>
        <v>80</v>
      </c>
      <c r="AJ453" s="363" t="s">
        <v>80</v>
      </c>
      <c r="AK453" s="366" t="s">
        <v>102</v>
      </c>
      <c r="AL453" s="369" t="s">
        <v>1098</v>
      </c>
      <c r="AM453" s="369" t="s">
        <v>1118</v>
      </c>
      <c r="AN453" s="354">
        <v>44602</v>
      </c>
      <c r="AO453" s="354">
        <v>44742</v>
      </c>
      <c r="AP453" s="354">
        <v>44671</v>
      </c>
      <c r="AQ453" s="345" t="s">
        <v>1076</v>
      </c>
    </row>
    <row r="454" spans="1:43" ht="147" customHeight="1" x14ac:dyDescent="0.35">
      <c r="A454" s="186"/>
      <c r="B454" s="340"/>
      <c r="C454" s="373"/>
      <c r="D454" s="376"/>
      <c r="E454" s="379"/>
      <c r="F454" s="376"/>
      <c r="G454" s="376"/>
      <c r="H454" s="373"/>
      <c r="I454" s="337"/>
      <c r="J454" s="337"/>
      <c r="K454" s="337"/>
      <c r="L454" s="340"/>
      <c r="M454" s="340"/>
      <c r="N454" s="340"/>
      <c r="O454" s="346"/>
      <c r="P454" s="340"/>
      <c r="Q454" s="346"/>
      <c r="R454" s="358"/>
      <c r="S454" s="96" t="s">
        <v>1119</v>
      </c>
      <c r="T454" s="93" t="str">
        <f t="shared" si="413"/>
        <v>Probabilidad</v>
      </c>
      <c r="U454" s="94" t="s">
        <v>83</v>
      </c>
      <c r="V454" s="94" t="s">
        <v>84</v>
      </c>
      <c r="W454" s="94" t="s">
        <v>85</v>
      </c>
      <c r="X454" s="94" t="s">
        <v>86</v>
      </c>
      <c r="Y454" s="94" t="s">
        <v>87</v>
      </c>
      <c r="Z454" s="361"/>
      <c r="AA454" s="95">
        <v>25</v>
      </c>
      <c r="AB454" s="95">
        <v>15</v>
      </c>
      <c r="AC454" s="95">
        <v>16.8</v>
      </c>
      <c r="AD454" s="95">
        <v>25.2</v>
      </c>
      <c r="AE454" s="361"/>
      <c r="AF454" s="95">
        <f t="shared" si="414"/>
        <v>0</v>
      </c>
      <c r="AG454" s="95">
        <f t="shared" si="415"/>
        <v>0</v>
      </c>
      <c r="AH454" s="95">
        <f>($AI$26*((AF454+AG454))/100)</f>
        <v>0</v>
      </c>
      <c r="AI454" s="95">
        <f t="shared" ref="AI454:AI455" si="439">AI453-AH454</f>
        <v>80</v>
      </c>
      <c r="AJ454" s="364"/>
      <c r="AK454" s="367"/>
      <c r="AL454" s="370"/>
      <c r="AM454" s="370"/>
      <c r="AN454" s="355"/>
      <c r="AO454" s="355"/>
      <c r="AP454" s="355"/>
      <c r="AQ454" s="346"/>
    </row>
    <row r="455" spans="1:43" x14ac:dyDescent="0.35">
      <c r="A455" s="46"/>
      <c r="B455" s="341"/>
      <c r="C455" s="374"/>
      <c r="D455" s="377"/>
      <c r="E455" s="380"/>
      <c r="F455" s="377"/>
      <c r="G455" s="377"/>
      <c r="H455" s="374"/>
      <c r="I455" s="338"/>
      <c r="J455" s="338"/>
      <c r="K455" s="338"/>
      <c r="L455" s="341"/>
      <c r="M455" s="341"/>
      <c r="N455" s="341"/>
      <c r="O455" s="347"/>
      <c r="P455" s="341"/>
      <c r="Q455" s="347"/>
      <c r="R455" s="359"/>
      <c r="S455" s="96"/>
      <c r="T455" s="93" t="str">
        <f t="shared" si="413"/>
        <v xml:space="preserve"> </v>
      </c>
      <c r="U455" s="94"/>
      <c r="V455" s="94"/>
      <c r="W455" s="94"/>
      <c r="X455" s="94"/>
      <c r="Y455" s="94"/>
      <c r="Z455" s="362"/>
      <c r="AA455" s="95">
        <v>0</v>
      </c>
      <c r="AB455" s="95">
        <v>0</v>
      </c>
      <c r="AC455" s="95">
        <v>0</v>
      </c>
      <c r="AD455" s="95">
        <v>25.2</v>
      </c>
      <c r="AE455" s="362"/>
      <c r="AF455" s="95">
        <f t="shared" si="414"/>
        <v>0</v>
      </c>
      <c r="AG455" s="95">
        <f t="shared" si="415"/>
        <v>0</v>
      </c>
      <c r="AH455" s="95">
        <f>($AI$27*((AF455+AG455))/100)</f>
        <v>0</v>
      </c>
      <c r="AI455" s="95">
        <f t="shared" si="439"/>
        <v>80</v>
      </c>
      <c r="AJ455" s="365"/>
      <c r="AK455" s="368"/>
      <c r="AL455" s="371"/>
      <c r="AM455" s="371"/>
      <c r="AN455" s="356"/>
      <c r="AO455" s="356"/>
      <c r="AP455" s="356"/>
      <c r="AQ455" s="347"/>
    </row>
    <row r="456" spans="1:43" ht="214.5" customHeight="1" x14ac:dyDescent="0.35">
      <c r="A456" s="186">
        <v>132</v>
      </c>
      <c r="B456" s="339" t="s">
        <v>1068</v>
      </c>
      <c r="C456" s="372" t="s">
        <v>1069</v>
      </c>
      <c r="D456" s="375" t="s">
        <v>1120</v>
      </c>
      <c r="E456" s="378"/>
      <c r="F456" s="375"/>
      <c r="G456" s="375"/>
      <c r="H456" s="372" t="s">
        <v>1121</v>
      </c>
      <c r="I456" s="336" t="s">
        <v>96</v>
      </c>
      <c r="J456" s="336" t="s">
        <v>75</v>
      </c>
      <c r="K456" s="336" t="s">
        <v>97</v>
      </c>
      <c r="L456" s="339" t="s">
        <v>98</v>
      </c>
      <c r="M456" s="339">
        <f>57893+286812+2407+65678+1730+464</f>
        <v>414984</v>
      </c>
      <c r="N456" s="339" t="s">
        <v>214</v>
      </c>
      <c r="O456" s="345">
        <f t="shared" ref="O456" si="440">IF(N456="Muy alta",100,IF(N456="Alta",80,IF(N456="Media",60,IF(N456="Baja",40,IF(N456="Muy baja",20,0)))))</f>
        <v>100</v>
      </c>
      <c r="P456" s="339" t="s">
        <v>147</v>
      </c>
      <c r="Q456" s="345">
        <f t="shared" ref="Q456" si="441">IF(P456="Catastrófico",100,IF(P456="Mayor",80,IF(P456="Moderado",60,IF(P456="Menor",40,IF(P456="Leve",20,0)))))</f>
        <v>100</v>
      </c>
      <c r="R456" s="357" t="s">
        <v>148</v>
      </c>
      <c r="S456" s="92" t="s">
        <v>1122</v>
      </c>
      <c r="T456" s="93" t="str">
        <f t="shared" si="413"/>
        <v>Probabilidad</v>
      </c>
      <c r="U456" s="94" t="s">
        <v>83</v>
      </c>
      <c r="V456" s="94" t="s">
        <v>84</v>
      </c>
      <c r="W456" s="94" t="s">
        <v>85</v>
      </c>
      <c r="X456" s="94" t="s">
        <v>86</v>
      </c>
      <c r="Y456" s="94" t="s">
        <v>127</v>
      </c>
      <c r="Z456" s="360">
        <v>29.4</v>
      </c>
      <c r="AA456" s="95">
        <v>25</v>
      </c>
      <c r="AB456" s="95">
        <v>15</v>
      </c>
      <c r="AC456" s="95">
        <v>40</v>
      </c>
      <c r="AD456" s="95">
        <v>60</v>
      </c>
      <c r="AE456" s="360">
        <v>100</v>
      </c>
      <c r="AF456" s="95">
        <f t="shared" si="414"/>
        <v>0</v>
      </c>
      <c r="AG456" s="95">
        <f t="shared" si="415"/>
        <v>0</v>
      </c>
      <c r="AH456" s="95">
        <f>($Q$29*((AF456+AG456))/100)</f>
        <v>0</v>
      </c>
      <c r="AI456" s="95">
        <f t="shared" ref="AI456" si="442">Q456-AH456</f>
        <v>100</v>
      </c>
      <c r="AJ456" s="363" t="s">
        <v>148</v>
      </c>
      <c r="AK456" s="366" t="s">
        <v>102</v>
      </c>
      <c r="AL456" s="369" t="s">
        <v>1123</v>
      </c>
      <c r="AM456" s="369" t="s">
        <v>1124</v>
      </c>
      <c r="AN456" s="354">
        <v>44602</v>
      </c>
      <c r="AO456" s="354">
        <v>44742</v>
      </c>
      <c r="AP456" s="354">
        <v>44645</v>
      </c>
      <c r="AQ456" s="345" t="s">
        <v>1125</v>
      </c>
    </row>
    <row r="457" spans="1:43" ht="291" customHeight="1" x14ac:dyDescent="0.35">
      <c r="A457" s="186"/>
      <c r="B457" s="340"/>
      <c r="C457" s="373"/>
      <c r="D457" s="376"/>
      <c r="E457" s="379"/>
      <c r="F457" s="376"/>
      <c r="G457" s="376"/>
      <c r="H457" s="373"/>
      <c r="I457" s="337"/>
      <c r="J457" s="337"/>
      <c r="K457" s="337"/>
      <c r="L457" s="340"/>
      <c r="M457" s="340"/>
      <c r="N457" s="340"/>
      <c r="O457" s="346"/>
      <c r="P457" s="340"/>
      <c r="Q457" s="346"/>
      <c r="R457" s="358"/>
      <c r="S457" s="92" t="s">
        <v>1126</v>
      </c>
      <c r="T457" s="93" t="str">
        <f t="shared" si="413"/>
        <v>Probabilidad</v>
      </c>
      <c r="U457" s="94" t="s">
        <v>100</v>
      </c>
      <c r="V457" s="94" t="s">
        <v>84</v>
      </c>
      <c r="W457" s="94" t="s">
        <v>338</v>
      </c>
      <c r="X457" s="98" t="s">
        <v>86</v>
      </c>
      <c r="Y457" s="94" t="s">
        <v>127</v>
      </c>
      <c r="Z457" s="361"/>
      <c r="AA457" s="95">
        <v>15</v>
      </c>
      <c r="AB457" s="95">
        <v>15</v>
      </c>
      <c r="AC457" s="95">
        <v>18</v>
      </c>
      <c r="AD457" s="95">
        <v>42</v>
      </c>
      <c r="AE457" s="361"/>
      <c r="AF457" s="95">
        <f t="shared" si="414"/>
        <v>0</v>
      </c>
      <c r="AG457" s="95">
        <f t="shared" si="415"/>
        <v>0</v>
      </c>
      <c r="AH457" s="95">
        <f>($AI$29*((AF457+AG457))/100)</f>
        <v>0</v>
      </c>
      <c r="AI457" s="95">
        <f t="shared" ref="AI457" si="443">AI456-AH457</f>
        <v>100</v>
      </c>
      <c r="AJ457" s="364"/>
      <c r="AK457" s="367"/>
      <c r="AL457" s="370"/>
      <c r="AM457" s="370"/>
      <c r="AN457" s="355"/>
      <c r="AO457" s="355"/>
      <c r="AP457" s="355"/>
      <c r="AQ457" s="346"/>
    </row>
    <row r="458" spans="1:43" ht="174" x14ac:dyDescent="0.35">
      <c r="A458" s="186"/>
      <c r="B458" s="340"/>
      <c r="C458" s="373"/>
      <c r="D458" s="376"/>
      <c r="E458" s="379"/>
      <c r="F458" s="376"/>
      <c r="G458" s="376"/>
      <c r="H458" s="373"/>
      <c r="I458" s="337"/>
      <c r="J458" s="337"/>
      <c r="K458" s="337"/>
      <c r="L458" s="340"/>
      <c r="M458" s="340"/>
      <c r="N458" s="340"/>
      <c r="O458" s="346"/>
      <c r="P458" s="340"/>
      <c r="Q458" s="346"/>
      <c r="R458" s="358"/>
      <c r="S458" s="92" t="s">
        <v>1127</v>
      </c>
      <c r="T458" s="93" t="str">
        <f t="shared" si="413"/>
        <v>Probabilidad</v>
      </c>
      <c r="U458" s="94" t="s">
        <v>100</v>
      </c>
      <c r="V458" s="94" t="s">
        <v>84</v>
      </c>
      <c r="W458" s="94" t="s">
        <v>85</v>
      </c>
      <c r="X458" s="94" t="s">
        <v>86</v>
      </c>
      <c r="Y458" s="94" t="s">
        <v>87</v>
      </c>
      <c r="Z458" s="361"/>
      <c r="AA458" s="95">
        <v>15</v>
      </c>
      <c r="AB458" s="95"/>
      <c r="AC458" s="95"/>
      <c r="AD458" s="95"/>
      <c r="AE458" s="361"/>
      <c r="AF458" s="95"/>
      <c r="AG458" s="95"/>
      <c r="AH458" s="95"/>
      <c r="AI458" s="95"/>
      <c r="AJ458" s="364"/>
      <c r="AK458" s="367"/>
      <c r="AL458" s="370"/>
      <c r="AM458" s="370"/>
      <c r="AN458" s="355"/>
      <c r="AO458" s="355"/>
      <c r="AP458" s="355"/>
      <c r="AQ458" s="346"/>
    </row>
    <row r="459" spans="1:43" ht="162.75" customHeight="1" x14ac:dyDescent="0.35">
      <c r="A459" s="186"/>
      <c r="B459" s="341"/>
      <c r="C459" s="374"/>
      <c r="D459" s="377"/>
      <c r="E459" s="380"/>
      <c r="F459" s="377"/>
      <c r="G459" s="377"/>
      <c r="H459" s="374"/>
      <c r="I459" s="338"/>
      <c r="J459" s="338"/>
      <c r="K459" s="338"/>
      <c r="L459" s="341"/>
      <c r="M459" s="341"/>
      <c r="N459" s="341"/>
      <c r="O459" s="347"/>
      <c r="P459" s="341"/>
      <c r="Q459" s="347"/>
      <c r="R459" s="359"/>
      <c r="S459" s="92" t="s">
        <v>1128</v>
      </c>
      <c r="T459" s="93" t="str">
        <f t="shared" si="413"/>
        <v>Probabilidad</v>
      </c>
      <c r="U459" s="94" t="s">
        <v>100</v>
      </c>
      <c r="V459" s="94" t="s">
        <v>84</v>
      </c>
      <c r="W459" s="94" t="s">
        <v>338</v>
      </c>
      <c r="X459" s="94" t="s">
        <v>86</v>
      </c>
      <c r="Y459" s="94" t="s">
        <v>127</v>
      </c>
      <c r="Z459" s="362"/>
      <c r="AA459" s="95">
        <v>15</v>
      </c>
      <c r="AB459" s="95">
        <v>15</v>
      </c>
      <c r="AC459" s="95">
        <v>12.6</v>
      </c>
      <c r="AD459" s="95">
        <v>29.4</v>
      </c>
      <c r="AE459" s="362"/>
      <c r="AF459" s="95">
        <f t="shared" si="414"/>
        <v>0</v>
      </c>
      <c r="AG459" s="95">
        <f t="shared" si="415"/>
        <v>0</v>
      </c>
      <c r="AH459" s="95">
        <f>($AI$30*((AF459+AG459))/100)</f>
        <v>0</v>
      </c>
      <c r="AI459" s="95">
        <f>AI457-AH459</f>
        <v>100</v>
      </c>
      <c r="AJ459" s="365"/>
      <c r="AK459" s="368"/>
      <c r="AL459" s="371"/>
      <c r="AM459" s="371"/>
      <c r="AN459" s="356"/>
      <c r="AO459" s="356"/>
      <c r="AP459" s="356"/>
      <c r="AQ459" s="347"/>
    </row>
    <row r="460" spans="1:43" ht="246.5" x14ac:dyDescent="0.35">
      <c r="A460" s="186">
        <v>133</v>
      </c>
      <c r="B460" s="339" t="s">
        <v>1068</v>
      </c>
      <c r="C460" s="372" t="s">
        <v>1069</v>
      </c>
      <c r="D460" s="375" t="s">
        <v>1129</v>
      </c>
      <c r="E460" s="378"/>
      <c r="F460" s="375"/>
      <c r="G460" s="375"/>
      <c r="H460" s="372" t="s">
        <v>1130</v>
      </c>
      <c r="I460" s="336" t="s">
        <v>96</v>
      </c>
      <c r="J460" s="336" t="s">
        <v>75</v>
      </c>
      <c r="K460" s="336" t="s">
        <v>97</v>
      </c>
      <c r="L460" s="339" t="s">
        <v>98</v>
      </c>
      <c r="M460" s="339">
        <f>414984-464</f>
        <v>414520</v>
      </c>
      <c r="N460" s="339" t="s">
        <v>214</v>
      </c>
      <c r="O460" s="345">
        <f t="shared" ref="O460" si="444">IF(N460="Muy alta",100,IF(N460="Alta",80,IF(N460="Media",60,IF(N460="Baja",40,IF(N460="Muy baja",20,0)))))</f>
        <v>100</v>
      </c>
      <c r="P460" s="339" t="s">
        <v>147</v>
      </c>
      <c r="Q460" s="345">
        <f t="shared" ref="Q460" si="445">IF(P460="Catastrófico",100,IF(P460="Mayor",80,IF(P460="Moderado",60,IF(P460="Menor",40,IF(P460="Leve",20,0)))))</f>
        <v>100</v>
      </c>
      <c r="R460" s="357" t="s">
        <v>148</v>
      </c>
      <c r="S460" s="96" t="s">
        <v>1131</v>
      </c>
      <c r="T460" s="93" t="str">
        <f t="shared" si="413"/>
        <v>Probabilidad</v>
      </c>
      <c r="U460" s="94" t="s">
        <v>83</v>
      </c>
      <c r="V460" s="94" t="s">
        <v>84</v>
      </c>
      <c r="W460" s="94" t="s">
        <v>85</v>
      </c>
      <c r="X460" s="94" t="s">
        <v>86</v>
      </c>
      <c r="Y460" s="94" t="s">
        <v>87</v>
      </c>
      <c r="Z460" s="360">
        <v>18</v>
      </c>
      <c r="AA460" s="95">
        <v>25</v>
      </c>
      <c r="AB460" s="95">
        <v>15</v>
      </c>
      <c r="AC460" s="95">
        <v>40</v>
      </c>
      <c r="AD460" s="95">
        <v>60</v>
      </c>
      <c r="AE460" s="360">
        <v>100</v>
      </c>
      <c r="AF460" s="95">
        <f t="shared" si="414"/>
        <v>0</v>
      </c>
      <c r="AG460" s="95">
        <f t="shared" si="415"/>
        <v>0</v>
      </c>
      <c r="AH460" s="95">
        <f>($Q$54*((AF460+AG460))/100)</f>
        <v>0</v>
      </c>
      <c r="AI460" s="95">
        <f t="shared" ref="AI460" si="446">Q460-AH460</f>
        <v>100</v>
      </c>
      <c r="AJ460" s="363" t="s">
        <v>148</v>
      </c>
      <c r="AK460" s="366" t="s">
        <v>102</v>
      </c>
      <c r="AL460" s="369" t="s">
        <v>1123</v>
      </c>
      <c r="AM460" s="369" t="s">
        <v>1132</v>
      </c>
      <c r="AN460" s="354">
        <v>44571</v>
      </c>
      <c r="AO460" s="354">
        <v>44926</v>
      </c>
      <c r="AP460" s="354">
        <v>44727</v>
      </c>
      <c r="AQ460" s="345" t="s">
        <v>1133</v>
      </c>
    </row>
    <row r="461" spans="1:43" ht="229.5" customHeight="1" x14ac:dyDescent="0.35">
      <c r="A461" s="186"/>
      <c r="B461" s="340"/>
      <c r="C461" s="373"/>
      <c r="D461" s="376"/>
      <c r="E461" s="379"/>
      <c r="F461" s="376"/>
      <c r="G461" s="376"/>
      <c r="H461" s="373"/>
      <c r="I461" s="337"/>
      <c r="J461" s="337"/>
      <c r="K461" s="337"/>
      <c r="L461" s="340"/>
      <c r="M461" s="340"/>
      <c r="N461" s="340"/>
      <c r="O461" s="346"/>
      <c r="P461" s="340"/>
      <c r="Q461" s="346"/>
      <c r="R461" s="358"/>
      <c r="S461" s="96" t="s">
        <v>1134</v>
      </c>
      <c r="T461" s="93" t="str">
        <f t="shared" si="413"/>
        <v>Probabilidad</v>
      </c>
      <c r="U461" s="94" t="s">
        <v>83</v>
      </c>
      <c r="V461" s="94" t="s">
        <v>84</v>
      </c>
      <c r="W461" s="94" t="s">
        <v>85</v>
      </c>
      <c r="X461" s="94" t="s">
        <v>86</v>
      </c>
      <c r="Y461" s="94" t="s">
        <v>87</v>
      </c>
      <c r="Z461" s="361"/>
      <c r="AA461" s="95">
        <v>25</v>
      </c>
      <c r="AB461" s="95">
        <v>15</v>
      </c>
      <c r="AC461" s="95">
        <v>24</v>
      </c>
      <c r="AD461" s="95">
        <v>36</v>
      </c>
      <c r="AE461" s="361"/>
      <c r="AF461" s="95">
        <f t="shared" si="414"/>
        <v>0</v>
      </c>
      <c r="AG461" s="95">
        <f t="shared" si="415"/>
        <v>0</v>
      </c>
      <c r="AH461" s="95">
        <f>($AI$54*((AF461+AG461))/100)</f>
        <v>0</v>
      </c>
      <c r="AI461" s="95">
        <f t="shared" ref="AI461:AI462" si="447">AI460-AH461</f>
        <v>100</v>
      </c>
      <c r="AJ461" s="364"/>
      <c r="AK461" s="367"/>
      <c r="AL461" s="370"/>
      <c r="AM461" s="370"/>
      <c r="AN461" s="355"/>
      <c r="AO461" s="355"/>
      <c r="AP461" s="355"/>
      <c r="AQ461" s="346"/>
    </row>
    <row r="462" spans="1:43" ht="252" customHeight="1" x14ac:dyDescent="0.35">
      <c r="A462" s="186"/>
      <c r="B462" s="341"/>
      <c r="C462" s="374"/>
      <c r="D462" s="377"/>
      <c r="E462" s="380"/>
      <c r="F462" s="377"/>
      <c r="G462" s="377"/>
      <c r="H462" s="374"/>
      <c r="I462" s="338"/>
      <c r="J462" s="338"/>
      <c r="K462" s="338"/>
      <c r="L462" s="341"/>
      <c r="M462" s="341"/>
      <c r="N462" s="341"/>
      <c r="O462" s="347"/>
      <c r="P462" s="341"/>
      <c r="Q462" s="347"/>
      <c r="R462" s="359"/>
      <c r="S462" s="96" t="s">
        <v>1135</v>
      </c>
      <c r="T462" s="93" t="str">
        <f t="shared" si="413"/>
        <v>Probabilidad</v>
      </c>
      <c r="U462" s="94" t="s">
        <v>100</v>
      </c>
      <c r="V462" s="94" t="s">
        <v>84</v>
      </c>
      <c r="W462" s="94" t="s">
        <v>85</v>
      </c>
      <c r="X462" s="94" t="s">
        <v>86</v>
      </c>
      <c r="Y462" s="94" t="s">
        <v>87</v>
      </c>
      <c r="Z462" s="362"/>
      <c r="AA462" s="95">
        <v>15</v>
      </c>
      <c r="AB462" s="95">
        <v>15</v>
      </c>
      <c r="AC462" s="95">
        <v>18</v>
      </c>
      <c r="AD462" s="95">
        <v>18</v>
      </c>
      <c r="AE462" s="362"/>
      <c r="AF462" s="95">
        <f t="shared" si="414"/>
        <v>0</v>
      </c>
      <c r="AG462" s="95">
        <f t="shared" si="415"/>
        <v>0</v>
      </c>
      <c r="AH462" s="95">
        <f>($AI$55*((AF462+AG462))/100)</f>
        <v>0</v>
      </c>
      <c r="AI462" s="95">
        <f t="shared" si="447"/>
        <v>100</v>
      </c>
      <c r="AJ462" s="365"/>
      <c r="AK462" s="368"/>
      <c r="AL462" s="371"/>
      <c r="AM462" s="371"/>
      <c r="AN462" s="356"/>
      <c r="AO462" s="356"/>
      <c r="AP462" s="356"/>
      <c r="AQ462" s="347"/>
    </row>
    <row r="463" spans="1:43" ht="232" x14ac:dyDescent="0.35">
      <c r="A463" s="186">
        <v>134</v>
      </c>
      <c r="B463" s="339" t="s">
        <v>1068</v>
      </c>
      <c r="C463" s="372" t="s">
        <v>1069</v>
      </c>
      <c r="D463" s="375" t="s">
        <v>1120</v>
      </c>
      <c r="E463" s="378" t="s">
        <v>129</v>
      </c>
      <c r="F463" s="375" t="s">
        <v>1136</v>
      </c>
      <c r="G463" s="375" t="s">
        <v>1137</v>
      </c>
      <c r="H463" s="372" t="str">
        <f>CONCATENATE(E463," ",F463," ",G463)</f>
        <v>Posibilidad de pérdida reputacional ante las victimas y la entidad por alteración no autorizada de información que reposa en Herramientas de consulta o activos físicos de información, debido a una administración inadecuada de perfiles de acceso a modificación o consulta o realizar modificaciones sin el conocimiento de los procedimientos establecidos.</v>
      </c>
      <c r="I463" s="336" t="s">
        <v>133</v>
      </c>
      <c r="J463" s="336" t="s">
        <v>1138</v>
      </c>
      <c r="K463" s="336" t="s">
        <v>76</v>
      </c>
      <c r="L463" s="339" t="s">
        <v>77</v>
      </c>
      <c r="M463" s="342">
        <v>414984</v>
      </c>
      <c r="N463" s="339" t="s">
        <v>214</v>
      </c>
      <c r="O463" s="345">
        <f t="shared" ref="O463" si="448">IF(N463="Muy alta",100,IF(N463="Alta",80,IF(N463="Media",60,IF(N463="Baja",40,IF(N463="Muy baja",20,0)))))</f>
        <v>100</v>
      </c>
      <c r="P463" s="339" t="s">
        <v>147</v>
      </c>
      <c r="Q463" s="345">
        <f t="shared" ref="Q463" si="449">IF(P463="Catastrófico",100,IF(P463="Mayor",80,IF(P463="Moderado",60,IF(P463="Menor",40,IF(P463="Leve",20,0)))))</f>
        <v>100</v>
      </c>
      <c r="R463" s="357" t="s">
        <v>148</v>
      </c>
      <c r="S463" s="96" t="s">
        <v>1139</v>
      </c>
      <c r="T463" s="93" t="str">
        <f t="shared" si="413"/>
        <v>Probabilidad</v>
      </c>
      <c r="U463" s="94" t="s">
        <v>83</v>
      </c>
      <c r="V463" s="94" t="s">
        <v>84</v>
      </c>
      <c r="W463" s="94" t="s">
        <v>338</v>
      </c>
      <c r="X463" s="94" t="s">
        <v>86</v>
      </c>
      <c r="Y463" s="94" t="s">
        <v>127</v>
      </c>
      <c r="Z463" s="519">
        <v>42</v>
      </c>
      <c r="AA463" s="99">
        <v>25</v>
      </c>
      <c r="AB463" s="99">
        <v>15</v>
      </c>
      <c r="AC463" s="99">
        <v>40</v>
      </c>
      <c r="AD463" s="99">
        <v>60</v>
      </c>
      <c r="AE463" s="519">
        <v>75</v>
      </c>
      <c r="AF463" s="95">
        <f t="shared" si="414"/>
        <v>0</v>
      </c>
      <c r="AG463" s="95">
        <f t="shared" si="415"/>
        <v>0</v>
      </c>
      <c r="AH463" s="95">
        <f>($Q$54*((AF463+AG463))/100)</f>
        <v>0</v>
      </c>
      <c r="AI463" s="95">
        <f t="shared" ref="AI463" si="450">Q463-AH463</f>
        <v>100</v>
      </c>
      <c r="AJ463" s="363" t="s">
        <v>80</v>
      </c>
      <c r="AK463" s="363" t="s">
        <v>102</v>
      </c>
      <c r="AL463" s="522" t="s">
        <v>1140</v>
      </c>
      <c r="AM463" s="525" t="s">
        <v>91</v>
      </c>
      <c r="AN463" s="348"/>
      <c r="AO463" s="348"/>
      <c r="AP463" s="348"/>
      <c r="AQ463" s="351"/>
    </row>
    <row r="464" spans="1:43" ht="203" x14ac:dyDescent="0.35">
      <c r="A464" s="186"/>
      <c r="B464" s="340"/>
      <c r="C464" s="373"/>
      <c r="D464" s="376"/>
      <c r="E464" s="379"/>
      <c r="F464" s="376"/>
      <c r="G464" s="376"/>
      <c r="H464" s="373"/>
      <c r="I464" s="337"/>
      <c r="J464" s="337"/>
      <c r="K464" s="337"/>
      <c r="L464" s="340"/>
      <c r="M464" s="343"/>
      <c r="N464" s="340"/>
      <c r="O464" s="346"/>
      <c r="P464" s="340"/>
      <c r="Q464" s="346"/>
      <c r="R464" s="358"/>
      <c r="S464" s="96" t="s">
        <v>1141</v>
      </c>
      <c r="T464" s="93" t="str">
        <f t="shared" si="413"/>
        <v>Impacto</v>
      </c>
      <c r="U464" s="94" t="s">
        <v>93</v>
      </c>
      <c r="V464" s="94" t="s">
        <v>84</v>
      </c>
      <c r="W464" s="94" t="s">
        <v>85</v>
      </c>
      <c r="X464" s="94" t="s">
        <v>86</v>
      </c>
      <c r="Y464" s="94" t="s">
        <v>87</v>
      </c>
      <c r="Z464" s="520"/>
      <c r="AA464" s="99">
        <v>0</v>
      </c>
      <c r="AB464" s="99">
        <v>0</v>
      </c>
      <c r="AC464" s="99">
        <v>0</v>
      </c>
      <c r="AD464" s="99">
        <v>60</v>
      </c>
      <c r="AE464" s="520"/>
      <c r="AF464" s="95">
        <f t="shared" si="414"/>
        <v>10</v>
      </c>
      <c r="AG464" s="95">
        <f t="shared" si="415"/>
        <v>15</v>
      </c>
      <c r="AH464" s="95">
        <f>($AI$54*((AF464+AG464))/100)</f>
        <v>15</v>
      </c>
      <c r="AI464" s="95">
        <f t="shared" ref="AI464" si="451">AI463-AH464</f>
        <v>85</v>
      </c>
      <c r="AJ464" s="364"/>
      <c r="AK464" s="364"/>
      <c r="AL464" s="523"/>
      <c r="AM464" s="526"/>
      <c r="AN464" s="349"/>
      <c r="AO464" s="349"/>
      <c r="AP464" s="349"/>
      <c r="AQ464" s="352"/>
    </row>
    <row r="465" spans="1:43" ht="203" x14ac:dyDescent="0.35">
      <c r="A465" s="186"/>
      <c r="B465" s="340"/>
      <c r="C465" s="373"/>
      <c r="D465" s="376"/>
      <c r="E465" s="379"/>
      <c r="F465" s="376"/>
      <c r="G465" s="376"/>
      <c r="H465" s="373"/>
      <c r="I465" s="337"/>
      <c r="J465" s="337"/>
      <c r="K465" s="337"/>
      <c r="L465" s="340"/>
      <c r="M465" s="343"/>
      <c r="N465" s="340"/>
      <c r="O465" s="346"/>
      <c r="P465" s="340"/>
      <c r="Q465" s="346"/>
      <c r="R465" s="358"/>
      <c r="S465" s="96" t="s">
        <v>1142</v>
      </c>
      <c r="T465" s="93" t="str">
        <f t="shared" si="413"/>
        <v>Probabilidad</v>
      </c>
      <c r="U465" s="94" t="s">
        <v>100</v>
      </c>
      <c r="V465" s="94" t="s">
        <v>84</v>
      </c>
      <c r="W465" s="94" t="s">
        <v>338</v>
      </c>
      <c r="X465" s="94" t="s">
        <v>86</v>
      </c>
      <c r="Y465" s="94" t="s">
        <v>87</v>
      </c>
      <c r="Z465" s="520"/>
      <c r="AA465" s="99"/>
      <c r="AB465" s="99"/>
      <c r="AC465" s="99"/>
      <c r="AD465" s="99"/>
      <c r="AE465" s="520"/>
      <c r="AF465" s="95"/>
      <c r="AG465" s="95"/>
      <c r="AH465" s="95"/>
      <c r="AI465" s="95"/>
      <c r="AJ465" s="364"/>
      <c r="AK465" s="364"/>
      <c r="AL465" s="523"/>
      <c r="AM465" s="526"/>
      <c r="AN465" s="349"/>
      <c r="AO465" s="349"/>
      <c r="AP465" s="349"/>
      <c r="AQ465" s="352"/>
    </row>
    <row r="466" spans="1:43" ht="259.5" customHeight="1" x14ac:dyDescent="0.35">
      <c r="A466" s="186"/>
      <c r="B466" s="341"/>
      <c r="C466" s="374"/>
      <c r="D466" s="377"/>
      <c r="E466" s="380"/>
      <c r="F466" s="377"/>
      <c r="G466" s="377"/>
      <c r="H466" s="374"/>
      <c r="I466" s="338"/>
      <c r="J466" s="338"/>
      <c r="K466" s="338"/>
      <c r="L466" s="341"/>
      <c r="M466" s="344"/>
      <c r="N466" s="341"/>
      <c r="O466" s="347"/>
      <c r="P466" s="341"/>
      <c r="Q466" s="347"/>
      <c r="R466" s="359"/>
      <c r="S466" s="96" t="s">
        <v>1143</v>
      </c>
      <c r="T466" s="93" t="str">
        <f t="shared" si="413"/>
        <v>Probabilidad</v>
      </c>
      <c r="U466" s="94" t="s">
        <v>100</v>
      </c>
      <c r="V466" s="94" t="s">
        <v>84</v>
      </c>
      <c r="W466" s="94" t="s">
        <v>85</v>
      </c>
      <c r="X466" s="94" t="s">
        <v>86</v>
      </c>
      <c r="Y466" s="94" t="s">
        <v>87</v>
      </c>
      <c r="Z466" s="521"/>
      <c r="AA466" s="99">
        <v>15</v>
      </c>
      <c r="AB466" s="99">
        <v>15</v>
      </c>
      <c r="AC466" s="99">
        <v>18</v>
      </c>
      <c r="AD466" s="99">
        <v>42</v>
      </c>
      <c r="AE466" s="521"/>
      <c r="AF466" s="95">
        <f t="shared" si="414"/>
        <v>0</v>
      </c>
      <c r="AG466" s="95">
        <f t="shared" si="415"/>
        <v>0</v>
      </c>
      <c r="AH466" s="95">
        <f>($AI$55*((AF466+AG466))/100)</f>
        <v>0</v>
      </c>
      <c r="AI466" s="95">
        <f>AI464-AH466</f>
        <v>85</v>
      </c>
      <c r="AJ466" s="365"/>
      <c r="AK466" s="365"/>
      <c r="AL466" s="524"/>
      <c r="AM466" s="527"/>
      <c r="AN466" s="350"/>
      <c r="AO466" s="350"/>
      <c r="AP466" s="350"/>
      <c r="AQ466" s="353"/>
    </row>
    <row r="467" spans="1:43" ht="159.5" x14ac:dyDescent="0.35">
      <c r="A467" s="186">
        <v>135</v>
      </c>
      <c r="B467" s="187" t="s">
        <v>1144</v>
      </c>
      <c r="C467" s="190" t="s">
        <v>1145</v>
      </c>
      <c r="D467" s="193" t="s">
        <v>1146</v>
      </c>
      <c r="E467" s="196" t="s">
        <v>70</v>
      </c>
      <c r="F467" s="228" t="s">
        <v>1147</v>
      </c>
      <c r="G467" s="228" t="s">
        <v>1148</v>
      </c>
      <c r="H467" s="199" t="str">
        <f>CONCATENATE(E467," ",F467," ",G467)</f>
        <v>Posibilidad de pérdida económica y reputacional por incumplir con los requisitos establecidos en el Decreto 1069 de 2015, relacionado con alistamiento y recepción de bienes debido a inconsistencias en las etapas de prealistamiento, visitas de los bienes, informes de estado real del bien y su sustentación en audiencia, que conlleva a procesos disciplinarios.</v>
      </c>
      <c r="I467" s="202" t="s">
        <v>74</v>
      </c>
      <c r="J467" s="202" t="s">
        <v>75</v>
      </c>
      <c r="K467" s="187" t="s">
        <v>76</v>
      </c>
      <c r="L467" s="187" t="s">
        <v>77</v>
      </c>
      <c r="M467" s="187">
        <v>400</v>
      </c>
      <c r="N467" s="187" t="s">
        <v>78</v>
      </c>
      <c r="O467" s="205">
        <f>IF(N467="Muy alta",100,IF(N467="Alta",80,IF(N467="Media",60,IF(N467="Baja",40,IF(N467="Muy baja",20,0)))))</f>
        <v>60</v>
      </c>
      <c r="P467" s="187" t="s">
        <v>88</v>
      </c>
      <c r="Q467" s="205">
        <f>IF(P467="Catastrófico",100,IF(P467="Mayor",80,IF(P467="Moderado",60,IF(P467="Menor",40,IF(P467="Leve",20,0)))))</f>
        <v>60</v>
      </c>
      <c r="R467" s="187" t="s">
        <v>88</v>
      </c>
      <c r="S467" s="51" t="s">
        <v>1149</v>
      </c>
      <c r="T467" s="100" t="str">
        <f>IF(OR(U467="Preventivo",U467="Detectivo"),"Probabilidad",IF(U467="Correctivo","Impacto"," "))</f>
        <v>Probabilidad</v>
      </c>
      <c r="U467" s="101" t="s">
        <v>83</v>
      </c>
      <c r="V467" s="101" t="s">
        <v>84</v>
      </c>
      <c r="W467" s="101" t="s">
        <v>85</v>
      </c>
      <c r="X467" s="101" t="s">
        <v>86</v>
      </c>
      <c r="Y467" s="101" t="s">
        <v>87</v>
      </c>
      <c r="Z467" s="322" t="e">
        <f>AD469</f>
        <v>#VALUE!</v>
      </c>
      <c r="AA467" s="100">
        <f>IF(U467="Preventivo",25,IF(U467="Detectivo",15,0))</f>
        <v>25</v>
      </c>
      <c r="AB467" s="100">
        <f>IF(U467="Correctivo",0,IF(V467="Automatizado",25,IF(V467="Manual",15,0)))</f>
        <v>15</v>
      </c>
      <c r="AC467" s="100" t="e">
        <f>($O$7*((AA467+AB467))/100)</f>
        <v>#VALUE!</v>
      </c>
      <c r="AD467" s="100" t="e">
        <f>O467-AC467</f>
        <v>#VALUE!</v>
      </c>
      <c r="AE467" s="322" t="e">
        <f>AI469</f>
        <v>#VALUE!</v>
      </c>
      <c r="AF467" s="35">
        <f>IF(U467="Correctivo",10,0)</f>
        <v>0</v>
      </c>
      <c r="AG467" s="35">
        <f>IF(T467="Probabilidad",0,IF(V467="Automatizado",25,IF(V467="Manual",15,0)))</f>
        <v>0</v>
      </c>
      <c r="AH467" s="35" t="e">
        <f>($Q$7*((AF467+AG467))/100)</f>
        <v>#VALUE!</v>
      </c>
      <c r="AI467" s="35" t="e">
        <f>Q467-AH467</f>
        <v>#VALUE!</v>
      </c>
      <c r="AJ467" s="187" t="s">
        <v>88</v>
      </c>
      <c r="AK467" s="187" t="s">
        <v>102</v>
      </c>
      <c r="AL467" s="328" t="s">
        <v>1150</v>
      </c>
      <c r="AM467" s="328" t="s">
        <v>1151</v>
      </c>
      <c r="AN467" s="331">
        <v>44545</v>
      </c>
      <c r="AO467" s="331">
        <v>44773</v>
      </c>
      <c r="AP467" s="325" t="s">
        <v>1152</v>
      </c>
      <c r="AQ467" s="325" t="s">
        <v>1153</v>
      </c>
    </row>
    <row r="468" spans="1:43" ht="203" x14ac:dyDescent="0.35">
      <c r="A468" s="186"/>
      <c r="B468" s="188"/>
      <c r="C468" s="191"/>
      <c r="D468" s="194"/>
      <c r="E468" s="197"/>
      <c r="F468" s="229"/>
      <c r="G468" s="229"/>
      <c r="H468" s="200"/>
      <c r="I468" s="203"/>
      <c r="J468" s="203"/>
      <c r="K468" s="188"/>
      <c r="L468" s="188"/>
      <c r="M468" s="188"/>
      <c r="N468" s="188"/>
      <c r="O468" s="206"/>
      <c r="P468" s="188"/>
      <c r="Q468" s="206"/>
      <c r="R468" s="188"/>
      <c r="S468" s="51" t="s">
        <v>1154</v>
      </c>
      <c r="T468" s="100" t="str">
        <f t="shared" ref="T468:T521" si="452">IF(OR(U468="Preventivo",U468="Detectivo"),"Probabilidad",IF(U468="Correctivo","Impacto"," "))</f>
        <v>Probabilidad</v>
      </c>
      <c r="U468" s="101" t="s">
        <v>83</v>
      </c>
      <c r="V468" s="101" t="s">
        <v>84</v>
      </c>
      <c r="W468" s="101" t="s">
        <v>85</v>
      </c>
      <c r="X468" s="101" t="s">
        <v>86</v>
      </c>
      <c r="Y468" s="101" t="s">
        <v>87</v>
      </c>
      <c r="Z468" s="323"/>
      <c r="AA468" s="100">
        <f t="shared" ref="AA468:AA521" si="453">IF(U468="Preventivo",25,IF(U468="Detectivo",15,0))</f>
        <v>25</v>
      </c>
      <c r="AB468" s="100">
        <f t="shared" ref="AB468:AB521" si="454">IF(U468="Correctivo",0,IF(V468="Automatizado",25,IF(V468="Manual",15,0)))</f>
        <v>15</v>
      </c>
      <c r="AC468" s="100" t="e">
        <f>($AD$7*((AA468+AB468))/100)</f>
        <v>#VALUE!</v>
      </c>
      <c r="AD468" s="100" t="e">
        <f>AD467-AC468</f>
        <v>#VALUE!</v>
      </c>
      <c r="AE468" s="323"/>
      <c r="AF468" s="35">
        <f t="shared" ref="AF468:AF521" si="455">IF(U468="Correctivo",10,0)</f>
        <v>0</v>
      </c>
      <c r="AG468" s="35">
        <f t="shared" ref="AG468:AG521" si="456">IF(T468="Probabilidad",0,IF(V468="Automatizado",25,IF(V468="Manual",15,0)))</f>
        <v>0</v>
      </c>
      <c r="AH468" s="35" t="e">
        <f>($AI$7*((AF468+AG468))/100)</f>
        <v>#VALUE!</v>
      </c>
      <c r="AI468" s="35" t="e">
        <f>AI467-AH468</f>
        <v>#VALUE!</v>
      </c>
      <c r="AJ468" s="188"/>
      <c r="AK468" s="188"/>
      <c r="AL468" s="329"/>
      <c r="AM468" s="329"/>
      <c r="AN468" s="332"/>
      <c r="AO468" s="332"/>
      <c r="AP468" s="326"/>
      <c r="AQ468" s="326"/>
    </row>
    <row r="469" spans="1:43" ht="168" customHeight="1" x14ac:dyDescent="0.35">
      <c r="A469" s="186"/>
      <c r="B469" s="189"/>
      <c r="C469" s="192"/>
      <c r="D469" s="195"/>
      <c r="E469" s="198"/>
      <c r="F469" s="230"/>
      <c r="G469" s="230"/>
      <c r="H469" s="201"/>
      <c r="I469" s="204"/>
      <c r="J469" s="204"/>
      <c r="K469" s="189"/>
      <c r="L469" s="189"/>
      <c r="M469" s="189"/>
      <c r="N469" s="189"/>
      <c r="O469" s="207"/>
      <c r="P469" s="189"/>
      <c r="Q469" s="207"/>
      <c r="R469" s="189"/>
      <c r="S469" s="51" t="s">
        <v>1155</v>
      </c>
      <c r="T469" s="100" t="str">
        <f t="shared" si="452"/>
        <v>Impacto</v>
      </c>
      <c r="U469" s="101" t="s">
        <v>93</v>
      </c>
      <c r="V469" s="101" t="s">
        <v>84</v>
      </c>
      <c r="W469" s="101" t="s">
        <v>85</v>
      </c>
      <c r="X469" s="101" t="s">
        <v>86</v>
      </c>
      <c r="Y469" s="101" t="s">
        <v>87</v>
      </c>
      <c r="Z469" s="324"/>
      <c r="AA469" s="100">
        <f t="shared" si="453"/>
        <v>0</v>
      </c>
      <c r="AB469" s="100">
        <f t="shared" si="454"/>
        <v>0</v>
      </c>
      <c r="AC469" s="100">
        <f>($AD$8*((AA469+AB469))/100)</f>
        <v>0</v>
      </c>
      <c r="AD469" s="100" t="e">
        <f>AD468-AC469</f>
        <v>#VALUE!</v>
      </c>
      <c r="AE469" s="324"/>
      <c r="AF469" s="35">
        <f t="shared" si="455"/>
        <v>10</v>
      </c>
      <c r="AG469" s="35">
        <f t="shared" si="456"/>
        <v>15</v>
      </c>
      <c r="AH469" s="35">
        <f>($AI$8*((AF469+AG469))/100)</f>
        <v>20</v>
      </c>
      <c r="AI469" s="35" t="e">
        <f>AI468-AH469</f>
        <v>#VALUE!</v>
      </c>
      <c r="AJ469" s="189"/>
      <c r="AK469" s="189"/>
      <c r="AL469" s="330"/>
      <c r="AM469" s="330"/>
      <c r="AN469" s="333"/>
      <c r="AO469" s="333"/>
      <c r="AP469" s="327"/>
      <c r="AQ469" s="327"/>
    </row>
    <row r="470" spans="1:43" ht="216" customHeight="1" x14ac:dyDescent="0.35">
      <c r="A470" s="186">
        <v>136</v>
      </c>
      <c r="B470" s="187" t="s">
        <v>1144</v>
      </c>
      <c r="C470" s="190" t="s">
        <v>1145</v>
      </c>
      <c r="D470" s="193" t="s">
        <v>1156</v>
      </c>
      <c r="E470" s="196" t="s">
        <v>1157</v>
      </c>
      <c r="F470" s="228" t="s">
        <v>1158</v>
      </c>
      <c r="G470" s="228" t="s">
        <v>1159</v>
      </c>
      <c r="H470" s="199" t="str">
        <f t="shared" ref="H470" si="457">CONCATENATE(E470," ",F470," ",G470)</f>
        <v>Posibilidad de pérdida económica por que las condiciones observadas en el alistamiento del bien, no sean las mismas al momento de la recepción y/o hayan cambiado debido a factores externos y no se puedan identificar por debilidad en la construcción  y revisión de los informes de alistamiento y recepción, acorde a lo establecido en el formato definido que no permitan verificar que las condiciones del bien sean las mismas al momento de la recepción.</v>
      </c>
      <c r="I470" s="202" t="s">
        <v>74</v>
      </c>
      <c r="J470" s="202" t="s">
        <v>75</v>
      </c>
      <c r="K470" s="187" t="s">
        <v>76</v>
      </c>
      <c r="L470" s="187" t="s">
        <v>77</v>
      </c>
      <c r="M470" s="187">
        <v>300</v>
      </c>
      <c r="N470" s="187" t="s">
        <v>124</v>
      </c>
      <c r="O470" s="205">
        <f t="shared" ref="O470" si="458">IF(N470="Muy alta",100,IF(N470="Alta",80,IF(N470="Media",60,IF(N470="Baja",40,IF(N470="Muy baja",20,0)))))</f>
        <v>40</v>
      </c>
      <c r="P470" s="187" t="s">
        <v>88</v>
      </c>
      <c r="Q470" s="205">
        <f t="shared" ref="Q470" si="459">IF(P470="Catastrófico",100,IF(P470="Mayor",80,IF(P470="Moderado",60,IF(P470="Menor",40,IF(P470="Leve",20,0)))))</f>
        <v>60</v>
      </c>
      <c r="R470" s="187" t="s">
        <v>88</v>
      </c>
      <c r="S470" s="51" t="s">
        <v>1160</v>
      </c>
      <c r="T470" s="100" t="str">
        <f t="shared" si="452"/>
        <v>Probabilidad</v>
      </c>
      <c r="U470" s="101" t="s">
        <v>83</v>
      </c>
      <c r="V470" s="101" t="s">
        <v>84</v>
      </c>
      <c r="W470" s="101" t="s">
        <v>85</v>
      </c>
      <c r="X470" s="101" t="s">
        <v>86</v>
      </c>
      <c r="Y470" s="101" t="s">
        <v>87</v>
      </c>
      <c r="Z470" s="322">
        <f>AD472</f>
        <v>25.6</v>
      </c>
      <c r="AA470" s="100">
        <f t="shared" si="453"/>
        <v>25</v>
      </c>
      <c r="AB470" s="100">
        <f t="shared" si="454"/>
        <v>15</v>
      </c>
      <c r="AC470" s="100">
        <f>($O$10*((AA470+AB470))/100)</f>
        <v>0</v>
      </c>
      <c r="AD470" s="100">
        <f>O470-AC470</f>
        <v>40</v>
      </c>
      <c r="AE470" s="322">
        <f>AI472</f>
        <v>40</v>
      </c>
      <c r="AF470" s="35">
        <f t="shared" si="455"/>
        <v>0</v>
      </c>
      <c r="AG470" s="35">
        <f t="shared" si="456"/>
        <v>0</v>
      </c>
      <c r="AH470" s="35">
        <f>($Q$10*((AF470+AG470))/100)</f>
        <v>0</v>
      </c>
      <c r="AI470" s="35">
        <f>Q470-AH470</f>
        <v>60</v>
      </c>
      <c r="AJ470" s="187" t="s">
        <v>269</v>
      </c>
      <c r="AK470" s="187" t="s">
        <v>89</v>
      </c>
      <c r="AL470" s="328" t="s">
        <v>1161</v>
      </c>
      <c r="AM470" s="328" t="s">
        <v>91</v>
      </c>
      <c r="AN470" s="325"/>
      <c r="AO470" s="325"/>
      <c r="AP470" s="325"/>
      <c r="AQ470" s="325"/>
    </row>
    <row r="471" spans="1:43" ht="145.5" customHeight="1" x14ac:dyDescent="0.35">
      <c r="A471" s="186"/>
      <c r="B471" s="188"/>
      <c r="C471" s="191"/>
      <c r="D471" s="194"/>
      <c r="E471" s="197"/>
      <c r="F471" s="229"/>
      <c r="G471" s="229"/>
      <c r="H471" s="200"/>
      <c r="I471" s="203"/>
      <c r="J471" s="203"/>
      <c r="K471" s="188"/>
      <c r="L471" s="188"/>
      <c r="M471" s="188"/>
      <c r="N471" s="188"/>
      <c r="O471" s="206"/>
      <c r="P471" s="188"/>
      <c r="Q471" s="206"/>
      <c r="R471" s="188"/>
      <c r="S471" s="51" t="s">
        <v>1162</v>
      </c>
      <c r="T471" s="100" t="str">
        <f t="shared" si="452"/>
        <v>Probabilidad</v>
      </c>
      <c r="U471" s="101" t="s">
        <v>83</v>
      </c>
      <c r="V471" s="101" t="s">
        <v>84</v>
      </c>
      <c r="W471" s="101" t="s">
        <v>85</v>
      </c>
      <c r="X471" s="101" t="s">
        <v>86</v>
      </c>
      <c r="Y471" s="101" t="s">
        <v>87</v>
      </c>
      <c r="Z471" s="323"/>
      <c r="AA471" s="100">
        <f t="shared" si="453"/>
        <v>25</v>
      </c>
      <c r="AB471" s="100">
        <f t="shared" si="454"/>
        <v>15</v>
      </c>
      <c r="AC471" s="100">
        <f>($AD$10*((AA471+AB471))/100)</f>
        <v>14.4</v>
      </c>
      <c r="AD471" s="100">
        <f>AD470-AC471</f>
        <v>25.6</v>
      </c>
      <c r="AE471" s="323"/>
      <c r="AF471" s="35">
        <f t="shared" si="455"/>
        <v>0</v>
      </c>
      <c r="AG471" s="35">
        <f t="shared" si="456"/>
        <v>0</v>
      </c>
      <c r="AH471" s="35">
        <f>($AI$10*((AF471+AG471))/100)</f>
        <v>0</v>
      </c>
      <c r="AI471" s="35">
        <f>AI470-AH471</f>
        <v>60</v>
      </c>
      <c r="AJ471" s="188"/>
      <c r="AK471" s="188"/>
      <c r="AL471" s="329"/>
      <c r="AM471" s="329"/>
      <c r="AN471" s="326"/>
      <c r="AO471" s="326"/>
      <c r="AP471" s="326"/>
      <c r="AQ471" s="326"/>
    </row>
    <row r="472" spans="1:43" ht="125.25" customHeight="1" x14ac:dyDescent="0.35">
      <c r="A472" s="186"/>
      <c r="B472" s="189"/>
      <c r="C472" s="192"/>
      <c r="D472" s="195"/>
      <c r="E472" s="198"/>
      <c r="F472" s="230"/>
      <c r="G472" s="230"/>
      <c r="H472" s="201"/>
      <c r="I472" s="204"/>
      <c r="J472" s="204"/>
      <c r="K472" s="189"/>
      <c r="L472" s="189"/>
      <c r="M472" s="189"/>
      <c r="N472" s="189"/>
      <c r="O472" s="207"/>
      <c r="P472" s="189"/>
      <c r="Q472" s="207"/>
      <c r="R472" s="189"/>
      <c r="S472" s="51" t="s">
        <v>1163</v>
      </c>
      <c r="T472" s="100" t="str">
        <f t="shared" si="452"/>
        <v>Impacto</v>
      </c>
      <c r="U472" s="101" t="s">
        <v>93</v>
      </c>
      <c r="V472" s="101" t="s">
        <v>84</v>
      </c>
      <c r="W472" s="101" t="s">
        <v>85</v>
      </c>
      <c r="X472" s="101" t="s">
        <v>86</v>
      </c>
      <c r="Y472" s="101" t="s">
        <v>87</v>
      </c>
      <c r="Z472" s="324"/>
      <c r="AA472" s="100">
        <f t="shared" si="453"/>
        <v>0</v>
      </c>
      <c r="AB472" s="100">
        <f t="shared" si="454"/>
        <v>0</v>
      </c>
      <c r="AC472" s="100">
        <f>($AD$11*((AA472+AB472))/100)</f>
        <v>0</v>
      </c>
      <c r="AD472" s="100">
        <f>AD471-AC472</f>
        <v>25.6</v>
      </c>
      <c r="AE472" s="324"/>
      <c r="AF472" s="35">
        <f t="shared" si="455"/>
        <v>10</v>
      </c>
      <c r="AG472" s="35">
        <f t="shared" si="456"/>
        <v>15</v>
      </c>
      <c r="AH472" s="35">
        <f>($AI$11*((AF472+AG472))/100)</f>
        <v>20</v>
      </c>
      <c r="AI472" s="35">
        <f>AI471-AH472</f>
        <v>40</v>
      </c>
      <c r="AJ472" s="189"/>
      <c r="AK472" s="189"/>
      <c r="AL472" s="330"/>
      <c r="AM472" s="330"/>
      <c r="AN472" s="327"/>
      <c r="AO472" s="327"/>
      <c r="AP472" s="327"/>
      <c r="AQ472" s="327"/>
    </row>
    <row r="473" spans="1:43" ht="116" x14ac:dyDescent="0.35">
      <c r="A473" s="186">
        <v>137</v>
      </c>
      <c r="B473" s="187" t="s">
        <v>1144</v>
      </c>
      <c r="C473" s="190" t="s">
        <v>1145</v>
      </c>
      <c r="D473" s="193" t="s">
        <v>1164</v>
      </c>
      <c r="E473" s="196" t="s">
        <v>70</v>
      </c>
      <c r="F473" s="228" t="s">
        <v>1165</v>
      </c>
      <c r="G473" s="228" t="s">
        <v>1166</v>
      </c>
      <c r="H473" s="199" t="str">
        <f t="shared" ref="H473" si="460">CONCATENATE(E473," ",F473," ",G473)</f>
        <v>Posibilidad de pérdida económica y reputacional por la inadecuada planeación y seguimiento a las actividades relacionadas con la inspección e implementación de sistemas de administración sobre los bienes administrados por el FRV (Fondo de Reparación a las víctimas), en lo referente a bienes inmuebles, muebles y/o por el manejo de los BAAF (Bienes Con Actividades Agropecuarias Y Forestales) administrados por el FRV debido a inconsistencias en la etapa de recepción, visitas de inspección de los bienes e informes de estado real del bien.</v>
      </c>
      <c r="I473" s="202" t="s">
        <v>74</v>
      </c>
      <c r="J473" s="202" t="s">
        <v>75</v>
      </c>
      <c r="K473" s="187" t="s">
        <v>76</v>
      </c>
      <c r="L473" s="187" t="s">
        <v>77</v>
      </c>
      <c r="M473" s="187">
        <v>2400</v>
      </c>
      <c r="N473" s="187" t="s">
        <v>364</v>
      </c>
      <c r="O473" s="205">
        <f t="shared" ref="O473" si="461">IF(N473="Muy alta",100,IF(N473="Alta",80,IF(N473="Media",60,IF(N473="Baja",40,IF(N473="Muy baja",20,0)))))</f>
        <v>80</v>
      </c>
      <c r="P473" s="187" t="s">
        <v>79</v>
      </c>
      <c r="Q473" s="205">
        <f t="shared" ref="Q473" si="462">IF(P473="Catastrófico",100,IF(P473="Mayor",80,IF(P473="Moderado",60,IF(P473="Menor",40,IF(P473="Leve",20,0)))))</f>
        <v>80</v>
      </c>
      <c r="R473" s="187" t="s">
        <v>80</v>
      </c>
      <c r="S473" s="51" t="s">
        <v>1167</v>
      </c>
      <c r="T473" s="100" t="str">
        <f t="shared" si="452"/>
        <v>Probabilidad</v>
      </c>
      <c r="U473" s="101" t="s">
        <v>83</v>
      </c>
      <c r="V473" s="101" t="s">
        <v>84</v>
      </c>
      <c r="W473" s="101" t="s">
        <v>85</v>
      </c>
      <c r="X473" s="101" t="s">
        <v>86</v>
      </c>
      <c r="Y473" s="101" t="s">
        <v>87</v>
      </c>
      <c r="Z473" s="322">
        <f>AD475</f>
        <v>69.92</v>
      </c>
      <c r="AA473" s="100">
        <f t="shared" si="453"/>
        <v>25</v>
      </c>
      <c r="AB473" s="100">
        <f t="shared" si="454"/>
        <v>15</v>
      </c>
      <c r="AC473" s="100">
        <f>($O$13*((AA473+AB473))/100)</f>
        <v>0</v>
      </c>
      <c r="AD473" s="100">
        <f>O473-AC473</f>
        <v>80</v>
      </c>
      <c r="AE473" s="322">
        <f>AI475</f>
        <v>60</v>
      </c>
      <c r="AF473" s="35">
        <f t="shared" si="455"/>
        <v>0</v>
      </c>
      <c r="AG473" s="35">
        <f t="shared" si="456"/>
        <v>0</v>
      </c>
      <c r="AH473" s="35">
        <f>($Q$13*((AF473+AG473))/100)</f>
        <v>0</v>
      </c>
      <c r="AI473" s="35">
        <f>Q473-AH473</f>
        <v>80</v>
      </c>
      <c r="AJ473" s="187" t="s">
        <v>88</v>
      </c>
      <c r="AK473" s="187" t="s">
        <v>102</v>
      </c>
      <c r="AL473" s="328" t="s">
        <v>1150</v>
      </c>
      <c r="AM473" s="102" t="s">
        <v>1151</v>
      </c>
      <c r="AN473" s="103">
        <v>44545</v>
      </c>
      <c r="AO473" s="103">
        <v>44773</v>
      </c>
      <c r="AP473" s="104" t="s">
        <v>1152</v>
      </c>
      <c r="AQ473" s="104" t="s">
        <v>1153</v>
      </c>
    </row>
    <row r="474" spans="1:43" ht="159.5" x14ac:dyDescent="0.35">
      <c r="A474" s="186"/>
      <c r="B474" s="188"/>
      <c r="C474" s="191"/>
      <c r="D474" s="194"/>
      <c r="E474" s="197"/>
      <c r="F474" s="229"/>
      <c r="G474" s="229"/>
      <c r="H474" s="200"/>
      <c r="I474" s="203"/>
      <c r="J474" s="203"/>
      <c r="K474" s="188"/>
      <c r="L474" s="188"/>
      <c r="M474" s="188"/>
      <c r="N474" s="188"/>
      <c r="O474" s="206"/>
      <c r="P474" s="188"/>
      <c r="Q474" s="206"/>
      <c r="R474" s="188"/>
      <c r="S474" s="51" t="s">
        <v>1168</v>
      </c>
      <c r="T474" s="100" t="str">
        <f t="shared" si="452"/>
        <v>Probabilidad</v>
      </c>
      <c r="U474" s="101" t="s">
        <v>83</v>
      </c>
      <c r="V474" s="101" t="s">
        <v>84</v>
      </c>
      <c r="W474" s="101" t="s">
        <v>85</v>
      </c>
      <c r="X474" s="101" t="s">
        <v>86</v>
      </c>
      <c r="Y474" s="101" t="s">
        <v>87</v>
      </c>
      <c r="Z474" s="323"/>
      <c r="AA474" s="100">
        <f t="shared" si="453"/>
        <v>25</v>
      </c>
      <c r="AB474" s="100">
        <f t="shared" si="454"/>
        <v>15</v>
      </c>
      <c r="AC474" s="100">
        <f>($AD$13*((AA474+AB474))/100)</f>
        <v>10.08</v>
      </c>
      <c r="AD474" s="100">
        <f>AD473-AC474</f>
        <v>69.92</v>
      </c>
      <c r="AE474" s="323"/>
      <c r="AF474" s="35">
        <f t="shared" si="455"/>
        <v>0</v>
      </c>
      <c r="AG474" s="35">
        <f t="shared" si="456"/>
        <v>0</v>
      </c>
      <c r="AH474" s="35">
        <f>($AI$13*((AF474+AG474))/100)</f>
        <v>0</v>
      </c>
      <c r="AI474" s="35">
        <f>AI473-AH474</f>
        <v>80</v>
      </c>
      <c r="AJ474" s="188"/>
      <c r="AK474" s="188"/>
      <c r="AL474" s="329"/>
      <c r="AM474" s="334" t="s">
        <v>1169</v>
      </c>
      <c r="AN474" s="331">
        <v>44607</v>
      </c>
      <c r="AO474" s="331">
        <v>44743</v>
      </c>
      <c r="AP474" s="325" t="s">
        <v>1152</v>
      </c>
      <c r="AQ474" s="325" t="s">
        <v>1153</v>
      </c>
    </row>
    <row r="475" spans="1:43" ht="203" x14ac:dyDescent="0.35">
      <c r="A475" s="186"/>
      <c r="B475" s="189"/>
      <c r="C475" s="192"/>
      <c r="D475" s="195"/>
      <c r="E475" s="198"/>
      <c r="F475" s="230"/>
      <c r="G475" s="230"/>
      <c r="H475" s="201"/>
      <c r="I475" s="204"/>
      <c r="J475" s="204"/>
      <c r="K475" s="189"/>
      <c r="L475" s="189"/>
      <c r="M475" s="189"/>
      <c r="N475" s="189"/>
      <c r="O475" s="207"/>
      <c r="P475" s="189"/>
      <c r="Q475" s="207"/>
      <c r="R475" s="189"/>
      <c r="S475" s="51" t="s">
        <v>1170</v>
      </c>
      <c r="T475" s="100" t="str">
        <f t="shared" si="452"/>
        <v>Impacto</v>
      </c>
      <c r="U475" s="101" t="s">
        <v>93</v>
      </c>
      <c r="V475" s="101" t="s">
        <v>84</v>
      </c>
      <c r="W475" s="101" t="s">
        <v>85</v>
      </c>
      <c r="X475" s="101" t="s">
        <v>86</v>
      </c>
      <c r="Y475" s="101" t="s">
        <v>87</v>
      </c>
      <c r="Z475" s="324"/>
      <c r="AA475" s="100">
        <f t="shared" si="453"/>
        <v>0</v>
      </c>
      <c r="AB475" s="100">
        <f t="shared" si="454"/>
        <v>0</v>
      </c>
      <c r="AC475" s="100">
        <f>($AD$14*((AA475+AB475))/100)</f>
        <v>0</v>
      </c>
      <c r="AD475" s="100">
        <f>AD474-AC475</f>
        <v>69.92</v>
      </c>
      <c r="AE475" s="324"/>
      <c r="AF475" s="35">
        <f t="shared" si="455"/>
        <v>10</v>
      </c>
      <c r="AG475" s="35">
        <f t="shared" si="456"/>
        <v>15</v>
      </c>
      <c r="AH475" s="35">
        <f>($AI$14*((AF475+AG475))/100)</f>
        <v>20</v>
      </c>
      <c r="AI475" s="35">
        <f>AI474-AH475</f>
        <v>60</v>
      </c>
      <c r="AJ475" s="189"/>
      <c r="AK475" s="189"/>
      <c r="AL475" s="330"/>
      <c r="AM475" s="335"/>
      <c r="AN475" s="333"/>
      <c r="AO475" s="333"/>
      <c r="AP475" s="327"/>
      <c r="AQ475" s="327"/>
    </row>
    <row r="476" spans="1:43" ht="159.5" x14ac:dyDescent="0.35">
      <c r="A476" s="186">
        <v>138</v>
      </c>
      <c r="B476" s="187" t="s">
        <v>1144</v>
      </c>
      <c r="C476" s="190" t="s">
        <v>1145</v>
      </c>
      <c r="D476" s="193" t="s">
        <v>1171</v>
      </c>
      <c r="E476" s="196" t="s">
        <v>70</v>
      </c>
      <c r="F476" s="193" t="s">
        <v>1172</v>
      </c>
      <c r="G476" s="193" t="s">
        <v>1173</v>
      </c>
      <c r="H476" s="199" t="str">
        <f t="shared" ref="H476" si="463">CONCATENATE(E476," ",F476," ",G476)</f>
        <v>Posibilidad de pérdida económica y reputacional por bienes de difícil comercialización debido a procesos técnico/jurídicos pendientes y/o con deficiencias en la administración y demás factores como la  ausencia de oferentes en la compra del bien por la procedencia de estos (postulados, uso del bien etc.)</v>
      </c>
      <c r="I476" s="202" t="s">
        <v>74</v>
      </c>
      <c r="J476" s="202" t="s">
        <v>75</v>
      </c>
      <c r="K476" s="187" t="s">
        <v>76</v>
      </c>
      <c r="L476" s="187" t="s">
        <v>77</v>
      </c>
      <c r="M476" s="187">
        <v>40</v>
      </c>
      <c r="N476" s="187" t="s">
        <v>124</v>
      </c>
      <c r="O476" s="205">
        <f t="shared" ref="O476" si="464">IF(N476="Muy alta",100,IF(N476="Alta",80,IF(N476="Media",60,IF(N476="Baja",40,IF(N476="Muy baja",20,0)))))</f>
        <v>40</v>
      </c>
      <c r="P476" s="187" t="s">
        <v>79</v>
      </c>
      <c r="Q476" s="205">
        <f>IF(P476="Catastrófico",100,IF(P476="Mayor",80,IF(P476="Moderado",60,IF(P476="Menor",40,IF(P476="Leve",20,0)))))</f>
        <v>80</v>
      </c>
      <c r="R476" s="187" t="s">
        <v>80</v>
      </c>
      <c r="S476" s="51" t="s">
        <v>1174</v>
      </c>
      <c r="T476" s="100" t="str">
        <f t="shared" si="452"/>
        <v>Probabilidad</v>
      </c>
      <c r="U476" s="101" t="s">
        <v>83</v>
      </c>
      <c r="V476" s="101" t="s">
        <v>84</v>
      </c>
      <c r="W476" s="101" t="s">
        <v>85</v>
      </c>
      <c r="X476" s="101" t="s">
        <v>86</v>
      </c>
      <c r="Y476" s="101" t="s">
        <v>87</v>
      </c>
      <c r="Z476" s="322">
        <f>AD478</f>
        <v>40</v>
      </c>
      <c r="AA476" s="100">
        <f t="shared" si="453"/>
        <v>25</v>
      </c>
      <c r="AB476" s="100">
        <f t="shared" si="454"/>
        <v>15</v>
      </c>
      <c r="AC476" s="100">
        <f>($O$16*((AA476+AB476))/100)</f>
        <v>0</v>
      </c>
      <c r="AD476" s="100">
        <f>O476-AC476</f>
        <v>40</v>
      </c>
      <c r="AE476" s="322">
        <f>AI478</f>
        <v>65</v>
      </c>
      <c r="AF476" s="35">
        <f t="shared" si="455"/>
        <v>0</v>
      </c>
      <c r="AG476" s="35">
        <f t="shared" si="456"/>
        <v>0</v>
      </c>
      <c r="AH476" s="35">
        <f>($Q$16*((AF476+AG476))/100)</f>
        <v>0</v>
      </c>
      <c r="AI476" s="35">
        <f>Q476-AH476</f>
        <v>80</v>
      </c>
      <c r="AJ476" s="187" t="s">
        <v>88</v>
      </c>
      <c r="AK476" s="187" t="s">
        <v>102</v>
      </c>
      <c r="AL476" s="328" t="s">
        <v>1150</v>
      </c>
      <c r="AM476" s="328" t="s">
        <v>1151</v>
      </c>
      <c r="AN476" s="331">
        <v>44545</v>
      </c>
      <c r="AO476" s="331">
        <v>44773</v>
      </c>
      <c r="AP476" s="325" t="s">
        <v>1152</v>
      </c>
      <c r="AQ476" s="325" t="s">
        <v>1153</v>
      </c>
    </row>
    <row r="477" spans="1:43" ht="145" x14ac:dyDescent="0.35">
      <c r="A477" s="186"/>
      <c r="B477" s="188"/>
      <c r="C477" s="191"/>
      <c r="D477" s="194"/>
      <c r="E477" s="197"/>
      <c r="F477" s="194"/>
      <c r="G477" s="194"/>
      <c r="H477" s="200"/>
      <c r="I477" s="203"/>
      <c r="J477" s="203"/>
      <c r="K477" s="188"/>
      <c r="L477" s="188"/>
      <c r="M477" s="188"/>
      <c r="N477" s="188"/>
      <c r="O477" s="206"/>
      <c r="P477" s="188"/>
      <c r="Q477" s="206"/>
      <c r="R477" s="188"/>
      <c r="S477" s="51" t="s">
        <v>1175</v>
      </c>
      <c r="T477" s="100" t="str">
        <f t="shared" si="452"/>
        <v>Impacto</v>
      </c>
      <c r="U477" s="101" t="s">
        <v>93</v>
      </c>
      <c r="V477" s="101" t="s">
        <v>84</v>
      </c>
      <c r="W477" s="101" t="s">
        <v>85</v>
      </c>
      <c r="X477" s="101" t="s">
        <v>86</v>
      </c>
      <c r="Y477" s="101" t="s">
        <v>87</v>
      </c>
      <c r="Z477" s="323"/>
      <c r="AA477" s="100">
        <f t="shared" si="453"/>
        <v>0</v>
      </c>
      <c r="AB477" s="100">
        <f t="shared" si="454"/>
        <v>0</v>
      </c>
      <c r="AC477" s="100">
        <f>($AD$16*((AA477+AB477))/100)</f>
        <v>0</v>
      </c>
      <c r="AD477" s="100">
        <f>AD476-AC477</f>
        <v>40</v>
      </c>
      <c r="AE477" s="323"/>
      <c r="AF477" s="35">
        <f t="shared" si="455"/>
        <v>10</v>
      </c>
      <c r="AG477" s="35">
        <f t="shared" si="456"/>
        <v>15</v>
      </c>
      <c r="AH477" s="35">
        <f>($AI$16*((AF477+AG477))/100)</f>
        <v>15</v>
      </c>
      <c r="AI477" s="35">
        <f>AI476-AH477</f>
        <v>65</v>
      </c>
      <c r="AJ477" s="188"/>
      <c r="AK477" s="188"/>
      <c r="AL477" s="329"/>
      <c r="AM477" s="330"/>
      <c r="AN477" s="333"/>
      <c r="AO477" s="333"/>
      <c r="AP477" s="327"/>
      <c r="AQ477" s="327"/>
    </row>
    <row r="478" spans="1:43" x14ac:dyDescent="0.35">
      <c r="A478" s="46"/>
      <c r="B478" s="189"/>
      <c r="C478" s="192"/>
      <c r="D478" s="195"/>
      <c r="E478" s="198"/>
      <c r="F478" s="195"/>
      <c r="G478" s="195"/>
      <c r="H478" s="201"/>
      <c r="I478" s="204"/>
      <c r="J478" s="204"/>
      <c r="K478" s="189"/>
      <c r="L478" s="189"/>
      <c r="M478" s="189"/>
      <c r="N478" s="189"/>
      <c r="O478" s="207"/>
      <c r="P478" s="189"/>
      <c r="Q478" s="207"/>
      <c r="R478" s="189"/>
      <c r="S478" s="51"/>
      <c r="T478" s="100" t="str">
        <f t="shared" si="452"/>
        <v xml:space="preserve"> </v>
      </c>
      <c r="U478" s="101"/>
      <c r="V478" s="101"/>
      <c r="W478" s="101"/>
      <c r="X478" s="101"/>
      <c r="Y478" s="101"/>
      <c r="Z478" s="324"/>
      <c r="AA478" s="100">
        <f t="shared" si="453"/>
        <v>0</v>
      </c>
      <c r="AB478" s="100">
        <f t="shared" si="454"/>
        <v>0</v>
      </c>
      <c r="AC478" s="100">
        <f>($AD$17*((AA478+AB478))/100)</f>
        <v>0</v>
      </c>
      <c r="AD478" s="100">
        <f>AD477-AC478</f>
        <v>40</v>
      </c>
      <c r="AE478" s="324"/>
      <c r="AF478" s="35">
        <f t="shared" si="455"/>
        <v>0</v>
      </c>
      <c r="AG478" s="35">
        <f t="shared" si="456"/>
        <v>0</v>
      </c>
      <c r="AH478" s="35">
        <f>($AI$17*((AF478+AG478))/100)</f>
        <v>0</v>
      </c>
      <c r="AI478" s="35">
        <f>AI477-AH478</f>
        <v>65</v>
      </c>
      <c r="AJ478" s="189"/>
      <c r="AK478" s="189"/>
      <c r="AL478" s="330"/>
      <c r="AM478" s="102"/>
      <c r="AN478" s="105"/>
      <c r="AO478" s="105"/>
      <c r="AP478" s="105"/>
      <c r="AQ478" s="105"/>
    </row>
    <row r="479" spans="1:43" ht="217.5" x14ac:dyDescent="0.35">
      <c r="A479" s="186">
        <v>139</v>
      </c>
      <c r="B479" s="187" t="s">
        <v>1144</v>
      </c>
      <c r="C479" s="190" t="s">
        <v>1145</v>
      </c>
      <c r="D479" s="193" t="s">
        <v>1164</v>
      </c>
      <c r="E479" s="196"/>
      <c r="F479" s="228"/>
      <c r="G479" s="202"/>
      <c r="H479" s="199" t="s">
        <v>1176</v>
      </c>
      <c r="I479" s="202" t="s">
        <v>96</v>
      </c>
      <c r="J479" s="202" t="s">
        <v>75</v>
      </c>
      <c r="K479" s="187" t="s">
        <v>97</v>
      </c>
      <c r="L479" s="187" t="s">
        <v>98</v>
      </c>
      <c r="M479" s="187">
        <v>1800</v>
      </c>
      <c r="N479" s="187" t="s">
        <v>364</v>
      </c>
      <c r="O479" s="205">
        <f t="shared" ref="O479" si="465">IF(N479="Muy alta",100,IF(N479="Alta",80,IF(N479="Media",60,IF(N479="Baja",40,IF(N479="Muy baja",20,0)))))</f>
        <v>80</v>
      </c>
      <c r="P479" s="187" t="s">
        <v>79</v>
      </c>
      <c r="Q479" s="205">
        <f t="shared" ref="Q479" si="466">IF(P479="Catastrófico",100,IF(P479="Mayor",80,IF(P479="Moderado",60,IF(P479="Menor",40,IF(P479="Leve",20,0)))))</f>
        <v>80</v>
      </c>
      <c r="R479" s="187" t="s">
        <v>80</v>
      </c>
      <c r="S479" s="51" t="s">
        <v>1177</v>
      </c>
      <c r="T479" s="100" t="str">
        <f t="shared" si="452"/>
        <v>Probabilidad</v>
      </c>
      <c r="U479" s="101" t="s">
        <v>83</v>
      </c>
      <c r="V479" s="101" t="s">
        <v>84</v>
      </c>
      <c r="W479" s="101" t="s">
        <v>85</v>
      </c>
      <c r="X479" s="101" t="s">
        <v>86</v>
      </c>
      <c r="Y479" s="101" t="s">
        <v>87</v>
      </c>
      <c r="Z479" s="322">
        <f t="shared" ref="Z479" si="467">AD481</f>
        <v>70.400000000000006</v>
      </c>
      <c r="AA479" s="100">
        <f t="shared" si="453"/>
        <v>25</v>
      </c>
      <c r="AB479" s="100">
        <f t="shared" si="454"/>
        <v>15</v>
      </c>
      <c r="AC479" s="100">
        <f>($O$19*((AA479+AB479))/100)</f>
        <v>0</v>
      </c>
      <c r="AD479" s="100">
        <f t="shared" ref="AD479" si="468">O479-AC479</f>
        <v>80</v>
      </c>
      <c r="AE479" s="322">
        <f t="shared" ref="AE479" si="469">AI481</f>
        <v>70</v>
      </c>
      <c r="AF479" s="35">
        <f t="shared" si="455"/>
        <v>0</v>
      </c>
      <c r="AG479" s="35">
        <f t="shared" si="456"/>
        <v>0</v>
      </c>
      <c r="AH479" s="35">
        <f>($Q$19*((AF479+AG479))/100)</f>
        <v>0</v>
      </c>
      <c r="AI479" s="35">
        <f t="shared" ref="AI479" si="470">Q479-AH479</f>
        <v>80</v>
      </c>
      <c r="AJ479" s="187" t="s">
        <v>88</v>
      </c>
      <c r="AK479" s="187" t="s">
        <v>102</v>
      </c>
      <c r="AL479" s="328" t="s">
        <v>1178</v>
      </c>
      <c r="AM479" s="328" t="s">
        <v>1179</v>
      </c>
      <c r="AN479" s="331">
        <v>44607</v>
      </c>
      <c r="AO479" s="331">
        <v>44926</v>
      </c>
      <c r="AP479" s="325" t="s">
        <v>1152</v>
      </c>
      <c r="AQ479" s="325" t="s">
        <v>1153</v>
      </c>
    </row>
    <row r="480" spans="1:43" ht="116" x14ac:dyDescent="0.35">
      <c r="A480" s="186"/>
      <c r="B480" s="188"/>
      <c r="C480" s="191"/>
      <c r="D480" s="194"/>
      <c r="E480" s="197"/>
      <c r="F480" s="229"/>
      <c r="G480" s="203"/>
      <c r="H480" s="200"/>
      <c r="I480" s="203"/>
      <c r="J480" s="203"/>
      <c r="K480" s="188"/>
      <c r="L480" s="188"/>
      <c r="M480" s="188"/>
      <c r="N480" s="188"/>
      <c r="O480" s="206"/>
      <c r="P480" s="188"/>
      <c r="Q480" s="206"/>
      <c r="R480" s="188"/>
      <c r="S480" s="51" t="s">
        <v>1180</v>
      </c>
      <c r="T480" s="100" t="str">
        <f t="shared" si="452"/>
        <v>Probabilidad</v>
      </c>
      <c r="U480" s="101" t="s">
        <v>83</v>
      </c>
      <c r="V480" s="101" t="s">
        <v>84</v>
      </c>
      <c r="W480" s="101" t="s">
        <v>85</v>
      </c>
      <c r="X480" s="101" t="s">
        <v>86</v>
      </c>
      <c r="Y480" s="101" t="s">
        <v>87</v>
      </c>
      <c r="Z480" s="323"/>
      <c r="AA480" s="100">
        <f t="shared" si="453"/>
        <v>25</v>
      </c>
      <c r="AB480" s="100">
        <f t="shared" si="454"/>
        <v>15</v>
      </c>
      <c r="AC480" s="100">
        <f>($AD$19*((AA480+AB480))/100)</f>
        <v>9.6</v>
      </c>
      <c r="AD480" s="100">
        <f t="shared" ref="AD480:AD481" si="471">AD479-AC480</f>
        <v>70.400000000000006</v>
      </c>
      <c r="AE480" s="323"/>
      <c r="AF480" s="35">
        <f t="shared" si="455"/>
        <v>0</v>
      </c>
      <c r="AG480" s="35">
        <f t="shared" si="456"/>
        <v>0</v>
      </c>
      <c r="AH480" s="35">
        <f>($AI$19*((AF480+AG480))/100)</f>
        <v>0</v>
      </c>
      <c r="AI480" s="35">
        <f t="shared" ref="AI480:AI481" si="472">AI479-AH480</f>
        <v>80</v>
      </c>
      <c r="AJ480" s="188"/>
      <c r="AK480" s="188"/>
      <c r="AL480" s="329"/>
      <c r="AM480" s="329"/>
      <c r="AN480" s="332"/>
      <c r="AO480" s="332"/>
      <c r="AP480" s="326"/>
      <c r="AQ480" s="326"/>
    </row>
    <row r="481" spans="1:43" ht="130.5" x14ac:dyDescent="0.35">
      <c r="A481" s="186"/>
      <c r="B481" s="189"/>
      <c r="C481" s="192"/>
      <c r="D481" s="195"/>
      <c r="E481" s="198"/>
      <c r="F481" s="230"/>
      <c r="G481" s="204"/>
      <c r="H481" s="201"/>
      <c r="I481" s="204"/>
      <c r="J481" s="204"/>
      <c r="K481" s="189"/>
      <c r="L481" s="189"/>
      <c r="M481" s="189"/>
      <c r="N481" s="189"/>
      <c r="O481" s="207"/>
      <c r="P481" s="189"/>
      <c r="Q481" s="207"/>
      <c r="R481" s="189"/>
      <c r="S481" s="51" t="s">
        <v>1181</v>
      </c>
      <c r="T481" s="100" t="str">
        <f t="shared" si="452"/>
        <v>Impacto</v>
      </c>
      <c r="U481" s="101" t="s">
        <v>93</v>
      </c>
      <c r="V481" s="101" t="s">
        <v>84</v>
      </c>
      <c r="W481" s="101" t="s">
        <v>85</v>
      </c>
      <c r="X481" s="101" t="s">
        <v>86</v>
      </c>
      <c r="Y481" s="101" t="s">
        <v>87</v>
      </c>
      <c r="Z481" s="324"/>
      <c r="AA481" s="100">
        <f t="shared" si="453"/>
        <v>0</v>
      </c>
      <c r="AB481" s="100">
        <f t="shared" si="454"/>
        <v>0</v>
      </c>
      <c r="AC481" s="100">
        <f>($AD$20*((AA481+AB481))/100)</f>
        <v>0</v>
      </c>
      <c r="AD481" s="100">
        <f t="shared" si="471"/>
        <v>70.400000000000006</v>
      </c>
      <c r="AE481" s="324"/>
      <c r="AF481" s="35">
        <f t="shared" si="455"/>
        <v>10</v>
      </c>
      <c r="AG481" s="35">
        <f t="shared" si="456"/>
        <v>15</v>
      </c>
      <c r="AH481" s="35">
        <f>($AI$20*((AF481+AG481))/100)</f>
        <v>10</v>
      </c>
      <c r="AI481" s="35">
        <f t="shared" si="472"/>
        <v>70</v>
      </c>
      <c r="AJ481" s="189"/>
      <c r="AK481" s="189"/>
      <c r="AL481" s="330"/>
      <c r="AM481" s="330"/>
      <c r="AN481" s="333"/>
      <c r="AO481" s="333"/>
      <c r="AP481" s="327"/>
      <c r="AQ481" s="327"/>
    </row>
    <row r="482" spans="1:43" ht="203" x14ac:dyDescent="0.35">
      <c r="A482" s="186">
        <v>140</v>
      </c>
      <c r="B482" s="187" t="s">
        <v>1144</v>
      </c>
      <c r="C482" s="190" t="s">
        <v>1145</v>
      </c>
      <c r="D482" s="193" t="s">
        <v>1182</v>
      </c>
      <c r="E482" s="196"/>
      <c r="F482" s="193"/>
      <c r="G482" s="193"/>
      <c r="H482" s="199" t="s">
        <v>1183</v>
      </c>
      <c r="I482" s="202" t="s">
        <v>96</v>
      </c>
      <c r="J482" s="202" t="s">
        <v>75</v>
      </c>
      <c r="K482" s="187" t="s">
        <v>97</v>
      </c>
      <c r="L482" s="187" t="s">
        <v>98</v>
      </c>
      <c r="M482" s="187">
        <v>2500</v>
      </c>
      <c r="N482" s="187" t="s">
        <v>364</v>
      </c>
      <c r="O482" s="205">
        <f t="shared" ref="O482" si="473">IF(N482="Muy alta",100,IF(N482="Alta",80,IF(N482="Media",60,IF(N482="Baja",40,IF(N482="Muy baja",20,0)))))</f>
        <v>80</v>
      </c>
      <c r="P482" s="187" t="s">
        <v>79</v>
      </c>
      <c r="Q482" s="205">
        <f t="shared" ref="Q482" si="474">IF(P482="Catastrófico",100,IF(P482="Mayor",80,IF(P482="Moderado",60,IF(P482="Menor",40,IF(P482="Leve",20,0)))))</f>
        <v>80</v>
      </c>
      <c r="R482" s="187" t="s">
        <v>80</v>
      </c>
      <c r="S482" s="51" t="s">
        <v>1184</v>
      </c>
      <c r="T482" s="100" t="str">
        <f t="shared" si="452"/>
        <v>Probabilidad</v>
      </c>
      <c r="U482" s="101" t="s">
        <v>83</v>
      </c>
      <c r="V482" s="101" t="s">
        <v>84</v>
      </c>
      <c r="W482" s="101" t="s">
        <v>85</v>
      </c>
      <c r="X482" s="101" t="s">
        <v>86</v>
      </c>
      <c r="Y482" s="101" t="s">
        <v>87</v>
      </c>
      <c r="Z482" s="322">
        <f t="shared" ref="Z482" si="475">AD484</f>
        <v>76.543999999999997</v>
      </c>
      <c r="AA482" s="100">
        <f t="shared" si="453"/>
        <v>25</v>
      </c>
      <c r="AB482" s="100">
        <f t="shared" si="454"/>
        <v>15</v>
      </c>
      <c r="AC482" s="100">
        <f>($O$22*((AA482+AB482))/100)</f>
        <v>0</v>
      </c>
      <c r="AD482" s="100">
        <f t="shared" ref="AD482" si="476">O482-AC482</f>
        <v>80</v>
      </c>
      <c r="AE482" s="322">
        <f t="shared" ref="AE482" si="477">AI484</f>
        <v>70</v>
      </c>
      <c r="AF482" s="35">
        <f t="shared" si="455"/>
        <v>0</v>
      </c>
      <c r="AG482" s="35">
        <f t="shared" si="456"/>
        <v>0</v>
      </c>
      <c r="AH482" s="35">
        <f>($Q$22*((AF482+AG482))/100)</f>
        <v>0</v>
      </c>
      <c r="AI482" s="35">
        <f t="shared" ref="AI482" si="478">Q482-AH482</f>
        <v>80</v>
      </c>
      <c r="AJ482" s="187" t="s">
        <v>88</v>
      </c>
      <c r="AK482" s="187" t="s">
        <v>102</v>
      </c>
      <c r="AL482" s="328" t="s">
        <v>1185</v>
      </c>
      <c r="AM482" s="328" t="s">
        <v>1186</v>
      </c>
      <c r="AN482" s="331">
        <v>44545</v>
      </c>
      <c r="AO482" s="331">
        <v>44773</v>
      </c>
      <c r="AP482" s="325" t="s">
        <v>1152</v>
      </c>
      <c r="AQ482" s="325" t="s">
        <v>1153</v>
      </c>
    </row>
    <row r="483" spans="1:43" ht="188.5" x14ac:dyDescent="0.35">
      <c r="A483" s="186"/>
      <c r="B483" s="188"/>
      <c r="C483" s="191"/>
      <c r="D483" s="194"/>
      <c r="E483" s="197"/>
      <c r="F483" s="194"/>
      <c r="G483" s="194"/>
      <c r="H483" s="200"/>
      <c r="I483" s="203"/>
      <c r="J483" s="203"/>
      <c r="K483" s="188"/>
      <c r="L483" s="188"/>
      <c r="M483" s="188"/>
      <c r="N483" s="188"/>
      <c r="O483" s="206"/>
      <c r="P483" s="188"/>
      <c r="Q483" s="206"/>
      <c r="R483" s="188"/>
      <c r="S483" s="51" t="s">
        <v>1187</v>
      </c>
      <c r="T483" s="100" t="str">
        <f t="shared" si="452"/>
        <v>Probabilidad</v>
      </c>
      <c r="U483" s="101" t="s">
        <v>83</v>
      </c>
      <c r="V483" s="101" t="s">
        <v>84</v>
      </c>
      <c r="W483" s="101" t="s">
        <v>85</v>
      </c>
      <c r="X483" s="101" t="s">
        <v>86</v>
      </c>
      <c r="Y483" s="101" t="s">
        <v>87</v>
      </c>
      <c r="Z483" s="323"/>
      <c r="AA483" s="100">
        <f t="shared" si="453"/>
        <v>25</v>
      </c>
      <c r="AB483" s="100">
        <f t="shared" si="454"/>
        <v>15</v>
      </c>
      <c r="AC483" s="100">
        <f>($AD$22*((AA483+AB483))/100)</f>
        <v>3.4560000000000004</v>
      </c>
      <c r="AD483" s="100">
        <f t="shared" ref="AD483:AD484" si="479">AD482-AC483</f>
        <v>76.543999999999997</v>
      </c>
      <c r="AE483" s="323"/>
      <c r="AF483" s="35">
        <f t="shared" si="455"/>
        <v>0</v>
      </c>
      <c r="AG483" s="35">
        <f t="shared" si="456"/>
        <v>0</v>
      </c>
      <c r="AH483" s="35">
        <f>($AI$22*((AF483+AG483))/100)</f>
        <v>0</v>
      </c>
      <c r="AI483" s="35">
        <f t="shared" ref="AI483:AI484" si="480">AI482-AH483</f>
        <v>80</v>
      </c>
      <c r="AJ483" s="188"/>
      <c r="AK483" s="188"/>
      <c r="AL483" s="329"/>
      <c r="AM483" s="329"/>
      <c r="AN483" s="332"/>
      <c r="AO483" s="332"/>
      <c r="AP483" s="326"/>
      <c r="AQ483" s="326"/>
    </row>
    <row r="484" spans="1:43" ht="216" customHeight="1" x14ac:dyDescent="0.35">
      <c r="A484" s="186"/>
      <c r="B484" s="189"/>
      <c r="C484" s="192"/>
      <c r="D484" s="195"/>
      <c r="E484" s="198"/>
      <c r="F484" s="195"/>
      <c r="G484" s="195"/>
      <c r="H484" s="201"/>
      <c r="I484" s="204"/>
      <c r="J484" s="204"/>
      <c r="K484" s="189"/>
      <c r="L484" s="189"/>
      <c r="M484" s="189"/>
      <c r="N484" s="189"/>
      <c r="O484" s="207"/>
      <c r="P484" s="189"/>
      <c r="Q484" s="207"/>
      <c r="R484" s="189"/>
      <c r="S484" s="51" t="s">
        <v>1188</v>
      </c>
      <c r="T484" s="100" t="str">
        <f t="shared" si="452"/>
        <v>Impacto</v>
      </c>
      <c r="U484" s="101" t="s">
        <v>93</v>
      </c>
      <c r="V484" s="101" t="s">
        <v>84</v>
      </c>
      <c r="W484" s="101" t="s">
        <v>85</v>
      </c>
      <c r="X484" s="101" t="s">
        <v>86</v>
      </c>
      <c r="Y484" s="101" t="s">
        <v>87</v>
      </c>
      <c r="Z484" s="324"/>
      <c r="AA484" s="100">
        <f t="shared" si="453"/>
        <v>0</v>
      </c>
      <c r="AB484" s="100">
        <f t="shared" si="454"/>
        <v>0</v>
      </c>
      <c r="AC484" s="100">
        <f>($AD$23*((AA484+AB484))/100)</f>
        <v>0</v>
      </c>
      <c r="AD484" s="100">
        <f t="shared" si="479"/>
        <v>76.543999999999997</v>
      </c>
      <c r="AE484" s="324"/>
      <c r="AF484" s="35">
        <f t="shared" si="455"/>
        <v>10</v>
      </c>
      <c r="AG484" s="35">
        <f t="shared" si="456"/>
        <v>15</v>
      </c>
      <c r="AH484" s="35">
        <f>($AI$23*((AF484+AG484))/100)</f>
        <v>10</v>
      </c>
      <c r="AI484" s="35">
        <f t="shared" si="480"/>
        <v>70</v>
      </c>
      <c r="AJ484" s="189"/>
      <c r="AK484" s="189"/>
      <c r="AL484" s="330"/>
      <c r="AM484" s="330"/>
      <c r="AN484" s="333"/>
      <c r="AO484" s="333"/>
      <c r="AP484" s="327"/>
      <c r="AQ484" s="327"/>
    </row>
    <row r="485" spans="1:43" ht="203" x14ac:dyDescent="0.35">
      <c r="A485" s="186">
        <v>141</v>
      </c>
      <c r="B485" s="187" t="s">
        <v>1144</v>
      </c>
      <c r="C485" s="190" t="s">
        <v>1145</v>
      </c>
      <c r="D485" s="193" t="s">
        <v>1189</v>
      </c>
      <c r="E485" s="196"/>
      <c r="F485" s="273"/>
      <c r="G485" s="228"/>
      <c r="H485" s="199" t="s">
        <v>1190</v>
      </c>
      <c r="I485" s="202" t="s">
        <v>96</v>
      </c>
      <c r="J485" s="202" t="s">
        <v>75</v>
      </c>
      <c r="K485" s="187" t="s">
        <v>97</v>
      </c>
      <c r="L485" s="187" t="s">
        <v>98</v>
      </c>
      <c r="M485" s="187">
        <v>500</v>
      </c>
      <c r="N485" s="187" t="s">
        <v>78</v>
      </c>
      <c r="O485" s="205">
        <f t="shared" ref="O485" si="481">IF(N485="Muy alta",100,IF(N485="Alta",80,IF(N485="Media",60,IF(N485="Baja",40,IF(N485="Muy baja",20,0)))))</f>
        <v>60</v>
      </c>
      <c r="P485" s="187" t="s">
        <v>79</v>
      </c>
      <c r="Q485" s="205">
        <f t="shared" ref="Q485" si="482">IF(P485="Catastrófico",100,IF(P485="Mayor",80,IF(P485="Moderado",60,IF(P485="Menor",40,IF(P485="Leve",20,0)))))</f>
        <v>80</v>
      </c>
      <c r="R485" s="187" t="s">
        <v>80</v>
      </c>
      <c r="S485" s="51" t="s">
        <v>1191</v>
      </c>
      <c r="T485" s="100" t="str">
        <f t="shared" si="452"/>
        <v>Probabilidad</v>
      </c>
      <c r="U485" s="101" t="s">
        <v>83</v>
      </c>
      <c r="V485" s="101" t="s">
        <v>84</v>
      </c>
      <c r="W485" s="101" t="s">
        <v>85</v>
      </c>
      <c r="X485" s="101" t="s">
        <v>86</v>
      </c>
      <c r="Y485" s="101" t="s">
        <v>87</v>
      </c>
      <c r="Z485" s="322">
        <f t="shared" ref="Z485" si="483">AD487</f>
        <v>56.543999999999997</v>
      </c>
      <c r="AA485" s="100">
        <f t="shared" si="453"/>
        <v>25</v>
      </c>
      <c r="AB485" s="100">
        <f t="shared" si="454"/>
        <v>15</v>
      </c>
      <c r="AC485" s="100">
        <f>($O$25*((AA485+AB485))/100)</f>
        <v>0</v>
      </c>
      <c r="AD485" s="100">
        <f t="shared" ref="AD485" si="484">O485-AC485</f>
        <v>60</v>
      </c>
      <c r="AE485" s="322">
        <f t="shared" ref="AE485" si="485">AI487</f>
        <v>55</v>
      </c>
      <c r="AF485" s="35">
        <f t="shared" si="455"/>
        <v>0</v>
      </c>
      <c r="AG485" s="35">
        <f t="shared" si="456"/>
        <v>0</v>
      </c>
      <c r="AH485" s="35">
        <f>($Q$25*((AF485+AG485))/100)</f>
        <v>0</v>
      </c>
      <c r="AI485" s="35">
        <f t="shared" ref="AI485" si="486">Q485-AH485</f>
        <v>80</v>
      </c>
      <c r="AJ485" s="187" t="s">
        <v>88</v>
      </c>
      <c r="AK485" s="187" t="s">
        <v>102</v>
      </c>
      <c r="AL485" s="187" t="s">
        <v>1178</v>
      </c>
      <c r="AM485" s="187" t="s">
        <v>1179</v>
      </c>
      <c r="AN485" s="182">
        <v>44607</v>
      </c>
      <c r="AO485" s="182">
        <v>44926</v>
      </c>
      <c r="AP485" s="205" t="s">
        <v>1152</v>
      </c>
      <c r="AQ485" s="205" t="s">
        <v>1153</v>
      </c>
    </row>
    <row r="486" spans="1:43" ht="116" x14ac:dyDescent="0.35">
      <c r="A486" s="186"/>
      <c r="B486" s="188"/>
      <c r="C486" s="191"/>
      <c r="D486" s="194"/>
      <c r="E486" s="197"/>
      <c r="F486" s="274"/>
      <c r="G486" s="229"/>
      <c r="H486" s="200"/>
      <c r="I486" s="203"/>
      <c r="J486" s="203"/>
      <c r="K486" s="188"/>
      <c r="L486" s="188"/>
      <c r="M486" s="188"/>
      <c r="N486" s="188"/>
      <c r="O486" s="206"/>
      <c r="P486" s="188"/>
      <c r="Q486" s="206"/>
      <c r="R486" s="188"/>
      <c r="S486" s="51" t="s">
        <v>1192</v>
      </c>
      <c r="T486" s="100" t="str">
        <f t="shared" si="452"/>
        <v>Probabilidad</v>
      </c>
      <c r="U486" s="101" t="s">
        <v>83</v>
      </c>
      <c r="V486" s="101" t="s">
        <v>84</v>
      </c>
      <c r="W486" s="101" t="s">
        <v>85</v>
      </c>
      <c r="X486" s="101" t="s">
        <v>86</v>
      </c>
      <c r="Y486" s="101" t="s">
        <v>87</v>
      </c>
      <c r="Z486" s="323"/>
      <c r="AA486" s="100">
        <f t="shared" si="453"/>
        <v>25</v>
      </c>
      <c r="AB486" s="100">
        <f t="shared" si="454"/>
        <v>15</v>
      </c>
      <c r="AC486" s="100">
        <f>($AD$25*((AA486+AB486))/100)</f>
        <v>3.4560000000000004</v>
      </c>
      <c r="AD486" s="100">
        <f t="shared" ref="AD486:AD487" si="487">AD485-AC486</f>
        <v>56.543999999999997</v>
      </c>
      <c r="AE486" s="323"/>
      <c r="AF486" s="35">
        <f t="shared" si="455"/>
        <v>0</v>
      </c>
      <c r="AG486" s="35">
        <f t="shared" si="456"/>
        <v>0</v>
      </c>
      <c r="AH486" s="35">
        <f>($AI$25*((AF486+AG486))/100)</f>
        <v>0</v>
      </c>
      <c r="AI486" s="35">
        <f t="shared" ref="AI486:AI487" si="488">AI485-AH486</f>
        <v>80</v>
      </c>
      <c r="AJ486" s="188"/>
      <c r="AK486" s="188"/>
      <c r="AL486" s="188"/>
      <c r="AM486" s="188"/>
      <c r="AN486" s="183"/>
      <c r="AO486" s="183"/>
      <c r="AP486" s="206"/>
      <c r="AQ486" s="206"/>
    </row>
    <row r="487" spans="1:43" ht="203" x14ac:dyDescent="0.35">
      <c r="A487" s="186"/>
      <c r="B487" s="189"/>
      <c r="C487" s="192"/>
      <c r="D487" s="195"/>
      <c r="E487" s="198"/>
      <c r="F487" s="275"/>
      <c r="G487" s="230"/>
      <c r="H487" s="201"/>
      <c r="I487" s="204"/>
      <c r="J487" s="204"/>
      <c r="K487" s="189"/>
      <c r="L487" s="189"/>
      <c r="M487" s="189"/>
      <c r="N487" s="189"/>
      <c r="O487" s="207"/>
      <c r="P487" s="189"/>
      <c r="Q487" s="207"/>
      <c r="R487" s="189"/>
      <c r="S487" s="51" t="s">
        <v>1170</v>
      </c>
      <c r="T487" s="100" t="str">
        <f t="shared" si="452"/>
        <v>Impacto</v>
      </c>
      <c r="U487" s="101" t="s">
        <v>93</v>
      </c>
      <c r="V487" s="101" t="s">
        <v>84</v>
      </c>
      <c r="W487" s="101" t="s">
        <v>85</v>
      </c>
      <c r="X487" s="101" t="s">
        <v>86</v>
      </c>
      <c r="Y487" s="101" t="s">
        <v>87</v>
      </c>
      <c r="Z487" s="324"/>
      <c r="AA487" s="100">
        <f t="shared" si="453"/>
        <v>0</v>
      </c>
      <c r="AB487" s="100">
        <f t="shared" si="454"/>
        <v>0</v>
      </c>
      <c r="AC487" s="100">
        <f>($AD$26*((AA487+AB487))/100)</f>
        <v>0</v>
      </c>
      <c r="AD487" s="100">
        <f t="shared" si="487"/>
        <v>56.543999999999997</v>
      </c>
      <c r="AE487" s="324"/>
      <c r="AF487" s="35">
        <f t="shared" si="455"/>
        <v>10</v>
      </c>
      <c r="AG487" s="35">
        <f t="shared" si="456"/>
        <v>15</v>
      </c>
      <c r="AH487" s="35">
        <f>($AI$26*((AF487+AG487))/100)</f>
        <v>25</v>
      </c>
      <c r="AI487" s="35">
        <f t="shared" si="488"/>
        <v>55</v>
      </c>
      <c r="AJ487" s="189"/>
      <c r="AK487" s="189"/>
      <c r="AL487" s="189"/>
      <c r="AM487" s="189"/>
      <c r="AN487" s="184"/>
      <c r="AO487" s="184"/>
      <c r="AP487" s="207"/>
      <c r="AQ487" s="207"/>
    </row>
    <row r="488" spans="1:43" ht="116" x14ac:dyDescent="0.35">
      <c r="A488" s="186">
        <v>142</v>
      </c>
      <c r="B488" s="187" t="s">
        <v>1144</v>
      </c>
      <c r="C488" s="190" t="s">
        <v>1145</v>
      </c>
      <c r="D488" s="193" t="s">
        <v>1193</v>
      </c>
      <c r="E488" s="196" t="s">
        <v>70</v>
      </c>
      <c r="F488" s="228" t="s">
        <v>1194</v>
      </c>
      <c r="G488" s="228" t="s">
        <v>1195</v>
      </c>
      <c r="H488" s="199" t="str">
        <f t="shared" ref="H488" si="489">CONCATENATE(E488," ",F488," ",G488)</f>
        <v>Posibilidad de pérdida económica y reputacional por quejas y reclamos  de los Sujetos Colectivos y/o detección interna de la imposibilidad de continuar con la implementación de los planes integrales de reparación Colectiva (PIRC) por debilidades en la formulación de los Planes integrales de Reparación Colectiva (PIRC) en cuanto a la capacidad instalada, falta de articulación entre los profesionales de reparación colectiva de las Dirección Territorial y Nivel Nacional, desconocimiento o no aplicación de los procedimientos de diseño y formulación del PIRC y/o no envío de soportes pertenecientes a estas fases.</v>
      </c>
      <c r="I488" s="202" t="s">
        <v>74</v>
      </c>
      <c r="J488" s="202" t="s">
        <v>75</v>
      </c>
      <c r="K488" s="187" t="s">
        <v>76</v>
      </c>
      <c r="L488" s="187" t="s">
        <v>77</v>
      </c>
      <c r="M488" s="187">
        <v>700</v>
      </c>
      <c r="N488" s="187" t="s">
        <v>78</v>
      </c>
      <c r="O488" s="205">
        <f t="shared" ref="O488" si="490">IF(N488="Muy alta",100,IF(N488="Alta",80,IF(N488="Media",60,IF(N488="Baja",40,IF(N488="Muy baja",20,0)))))</f>
        <v>60</v>
      </c>
      <c r="P488" s="187" t="s">
        <v>88</v>
      </c>
      <c r="Q488" s="205">
        <f t="shared" ref="Q488" si="491">IF(P488="Catastrófico",100,IF(P488="Mayor",80,IF(P488="Moderado",60,IF(P488="Menor",40,IF(P488="Leve",20,0)))))</f>
        <v>60</v>
      </c>
      <c r="R488" s="187" t="s">
        <v>88</v>
      </c>
      <c r="S488" s="51" t="s">
        <v>1196</v>
      </c>
      <c r="T488" s="100" t="str">
        <f t="shared" si="452"/>
        <v>Probabilidad</v>
      </c>
      <c r="U488" s="101" t="s">
        <v>83</v>
      </c>
      <c r="V488" s="101" t="s">
        <v>84</v>
      </c>
      <c r="W488" s="101" t="s">
        <v>85</v>
      </c>
      <c r="X488" s="101" t="s">
        <v>86</v>
      </c>
      <c r="Y488" s="101" t="s">
        <v>87</v>
      </c>
      <c r="Z488" s="322">
        <f t="shared" ref="Z488" si="492">AD490</f>
        <v>57.12</v>
      </c>
      <c r="AA488" s="100">
        <f t="shared" si="453"/>
        <v>25</v>
      </c>
      <c r="AB488" s="100">
        <f t="shared" si="454"/>
        <v>15</v>
      </c>
      <c r="AC488" s="100">
        <f>($O$28*((AA488+AB488))/100)</f>
        <v>0</v>
      </c>
      <c r="AD488" s="100">
        <f t="shared" ref="AD488" si="493">O488-AC488</f>
        <v>60</v>
      </c>
      <c r="AE488" s="322">
        <f t="shared" ref="AE488" si="494">AI490</f>
        <v>35</v>
      </c>
      <c r="AF488" s="35">
        <f t="shared" si="455"/>
        <v>0</v>
      </c>
      <c r="AG488" s="35">
        <f t="shared" si="456"/>
        <v>0</v>
      </c>
      <c r="AH488" s="35">
        <f>($Q$28*((AF488+AG488))/100)</f>
        <v>0</v>
      </c>
      <c r="AI488" s="35">
        <f t="shared" ref="AI488" si="495">Q488-AH488</f>
        <v>60</v>
      </c>
      <c r="AJ488" s="187" t="s">
        <v>88</v>
      </c>
      <c r="AK488" s="187" t="s">
        <v>102</v>
      </c>
      <c r="AL488" s="187" t="s">
        <v>1197</v>
      </c>
      <c r="AM488" s="187" t="s">
        <v>1198</v>
      </c>
      <c r="AN488" s="182">
        <v>44545</v>
      </c>
      <c r="AO488" s="182">
        <v>44835</v>
      </c>
      <c r="AP488" s="205" t="s">
        <v>1152</v>
      </c>
      <c r="AQ488" s="205" t="s">
        <v>1199</v>
      </c>
    </row>
    <row r="489" spans="1:43" ht="153.75" customHeight="1" x14ac:dyDescent="0.35">
      <c r="A489" s="186"/>
      <c r="B489" s="188"/>
      <c r="C489" s="191"/>
      <c r="D489" s="194"/>
      <c r="E489" s="197"/>
      <c r="F489" s="229"/>
      <c r="G489" s="229"/>
      <c r="H489" s="200"/>
      <c r="I489" s="203"/>
      <c r="J489" s="203"/>
      <c r="K489" s="188"/>
      <c r="L489" s="188"/>
      <c r="M489" s="188"/>
      <c r="N489" s="188"/>
      <c r="O489" s="206"/>
      <c r="P489" s="188"/>
      <c r="Q489" s="206"/>
      <c r="R489" s="188"/>
      <c r="S489" s="51" t="s">
        <v>1200</v>
      </c>
      <c r="T489" s="100" t="str">
        <f t="shared" si="452"/>
        <v>Probabilidad</v>
      </c>
      <c r="U489" s="101" t="s">
        <v>83</v>
      </c>
      <c r="V489" s="101" t="s">
        <v>84</v>
      </c>
      <c r="W489" s="101" t="s">
        <v>85</v>
      </c>
      <c r="X489" s="101" t="s">
        <v>86</v>
      </c>
      <c r="Y489" s="101" t="s">
        <v>87</v>
      </c>
      <c r="Z489" s="323"/>
      <c r="AA489" s="100">
        <f t="shared" si="453"/>
        <v>25</v>
      </c>
      <c r="AB489" s="100">
        <f t="shared" si="454"/>
        <v>15</v>
      </c>
      <c r="AC489" s="100">
        <f>($AD$28*((AA489+AB489))/100)</f>
        <v>2.88</v>
      </c>
      <c r="AD489" s="100">
        <f t="shared" ref="AD489:AD490" si="496">AD488-AC489</f>
        <v>57.12</v>
      </c>
      <c r="AE489" s="323"/>
      <c r="AF489" s="35">
        <f t="shared" si="455"/>
        <v>0</v>
      </c>
      <c r="AG489" s="35">
        <f t="shared" si="456"/>
        <v>0</v>
      </c>
      <c r="AH489" s="35">
        <f>($AI$28*((AF489+AG489))/100)</f>
        <v>0</v>
      </c>
      <c r="AI489" s="35">
        <f t="shared" ref="AI489:AI490" si="497">AI488-AH489</f>
        <v>60</v>
      </c>
      <c r="AJ489" s="188"/>
      <c r="AK489" s="188"/>
      <c r="AL489" s="188"/>
      <c r="AM489" s="188"/>
      <c r="AN489" s="183"/>
      <c r="AO489" s="183"/>
      <c r="AP489" s="206"/>
      <c r="AQ489" s="206"/>
    </row>
    <row r="490" spans="1:43" ht="139.5" customHeight="1" x14ac:dyDescent="0.35">
      <c r="A490" s="186"/>
      <c r="B490" s="189"/>
      <c r="C490" s="192"/>
      <c r="D490" s="195"/>
      <c r="E490" s="198"/>
      <c r="F490" s="230"/>
      <c r="G490" s="230"/>
      <c r="H490" s="201"/>
      <c r="I490" s="204"/>
      <c r="J490" s="204"/>
      <c r="K490" s="189"/>
      <c r="L490" s="189"/>
      <c r="M490" s="189"/>
      <c r="N490" s="189"/>
      <c r="O490" s="207"/>
      <c r="P490" s="189"/>
      <c r="Q490" s="207"/>
      <c r="R490" s="189"/>
      <c r="S490" s="51" t="s">
        <v>1201</v>
      </c>
      <c r="T490" s="100" t="str">
        <f t="shared" si="452"/>
        <v>Impacto</v>
      </c>
      <c r="U490" s="101" t="s">
        <v>93</v>
      </c>
      <c r="V490" s="101" t="s">
        <v>84</v>
      </c>
      <c r="W490" s="101" t="s">
        <v>85</v>
      </c>
      <c r="X490" s="101" t="s">
        <v>86</v>
      </c>
      <c r="Y490" s="101" t="s">
        <v>87</v>
      </c>
      <c r="Z490" s="324"/>
      <c r="AA490" s="100">
        <f t="shared" si="453"/>
        <v>0</v>
      </c>
      <c r="AB490" s="100">
        <f t="shared" si="454"/>
        <v>0</v>
      </c>
      <c r="AC490" s="100">
        <f>($AD$29*((AA490+AB490))/100)</f>
        <v>0</v>
      </c>
      <c r="AD490" s="100">
        <f t="shared" si="496"/>
        <v>57.12</v>
      </c>
      <c r="AE490" s="324"/>
      <c r="AF490" s="35">
        <f t="shared" si="455"/>
        <v>10</v>
      </c>
      <c r="AG490" s="35">
        <f t="shared" si="456"/>
        <v>15</v>
      </c>
      <c r="AH490" s="35">
        <f>($AI$29*((AF490+AG490))/100)</f>
        <v>25</v>
      </c>
      <c r="AI490" s="35">
        <f t="shared" si="497"/>
        <v>35</v>
      </c>
      <c r="AJ490" s="189"/>
      <c r="AK490" s="189"/>
      <c r="AL490" s="189"/>
      <c r="AM490" s="189"/>
      <c r="AN490" s="184"/>
      <c r="AO490" s="184"/>
      <c r="AP490" s="207"/>
      <c r="AQ490" s="207"/>
    </row>
    <row r="491" spans="1:43" ht="145" x14ac:dyDescent="0.35">
      <c r="A491" s="186">
        <v>143</v>
      </c>
      <c r="B491" s="187" t="s">
        <v>1144</v>
      </c>
      <c r="C491" s="190" t="s">
        <v>1145</v>
      </c>
      <c r="D491" s="193" t="s">
        <v>1202</v>
      </c>
      <c r="E491" s="196" t="s">
        <v>70</v>
      </c>
      <c r="F491" s="228" t="s">
        <v>1203</v>
      </c>
      <c r="G491" s="228" t="s">
        <v>1204</v>
      </c>
      <c r="H491" s="199" t="str">
        <f t="shared" ref="H491" si="498">CONCATENATE(E491," ",F491," ",G491)</f>
        <v>Posibilidad de pérdida económica y reputacional por demandas y acciones judiciales de entes de control, partes interesadas y grupos de valor debido a la dificultad para evidenciar el avance de la implementación de las medidas del PIRC (Planes Integrales de Reparación Colectiva) tales como: por el  desconocimiento o no aplicación de los procedimientos para evidenciar la implementación y/o el no escalonamiento de los soportes de las medidas, demoras o no realización del cargue de los soportes y la falta de respuesta por parte de las entidades del Sistema Nacional de Atención y Reparación Integral a la Víctimas (SNARIV) de acuerdo a las competencias de éstas para cumplir con los PIRC.</v>
      </c>
      <c r="I491" s="187" t="s">
        <v>74</v>
      </c>
      <c r="J491" s="187" t="s">
        <v>75</v>
      </c>
      <c r="K491" s="187" t="s">
        <v>76</v>
      </c>
      <c r="L491" s="187" t="s">
        <v>77</v>
      </c>
      <c r="M491" s="319">
        <v>700</v>
      </c>
      <c r="N491" s="187" t="s">
        <v>78</v>
      </c>
      <c r="O491" s="205">
        <f t="shared" ref="O491" si="499">IF(N491="Muy alta",100,IF(N491="Alta",80,IF(N491="Media",60,IF(N491="Baja",40,IF(N491="Muy baja",20,0)))))</f>
        <v>60</v>
      </c>
      <c r="P491" s="187" t="s">
        <v>88</v>
      </c>
      <c r="Q491" s="205">
        <f t="shared" ref="Q491" si="500">IF(P491="Catastrófico",100,IF(P491="Mayor",80,IF(P491="Moderado",60,IF(P491="Menor",40,IF(P491="Leve",20,0)))))</f>
        <v>60</v>
      </c>
      <c r="R491" s="187" t="s">
        <v>88</v>
      </c>
      <c r="S491" s="51" t="s">
        <v>1205</v>
      </c>
      <c r="T491" s="100" t="str">
        <f t="shared" si="452"/>
        <v>Probabilidad</v>
      </c>
      <c r="U491" s="101" t="s">
        <v>83</v>
      </c>
      <c r="V491" s="101" t="s">
        <v>84</v>
      </c>
      <c r="W491" s="101" t="s">
        <v>85</v>
      </c>
      <c r="X491" s="101" t="s">
        <v>86</v>
      </c>
      <c r="Y491" s="101" t="s">
        <v>87</v>
      </c>
      <c r="Z491" s="322">
        <f t="shared" ref="Z491" si="501">AD494</f>
        <v>58.790399999999998</v>
      </c>
      <c r="AA491" s="100">
        <f t="shared" si="453"/>
        <v>25</v>
      </c>
      <c r="AB491" s="100">
        <f t="shared" si="454"/>
        <v>15</v>
      </c>
      <c r="AC491" s="100">
        <f>($O$31*((AA491+AB491))/100)</f>
        <v>0</v>
      </c>
      <c r="AD491" s="100">
        <f t="shared" ref="AD491" si="502">O491-AC491</f>
        <v>60</v>
      </c>
      <c r="AE491" s="322">
        <f t="shared" ref="AE491" si="503">AI494</f>
        <v>20</v>
      </c>
      <c r="AF491" s="35">
        <f t="shared" si="455"/>
        <v>0</v>
      </c>
      <c r="AG491" s="35">
        <f t="shared" si="456"/>
        <v>0</v>
      </c>
      <c r="AH491" s="35">
        <f>($Q$31*((AF491+AG491))/100)</f>
        <v>0</v>
      </c>
      <c r="AI491" s="35">
        <f t="shared" ref="AI491" si="504">Q491-AH491</f>
        <v>60</v>
      </c>
      <c r="AJ491" s="187" t="s">
        <v>88</v>
      </c>
      <c r="AK491" s="187" t="s">
        <v>102</v>
      </c>
      <c r="AL491" s="187" t="s">
        <v>1206</v>
      </c>
      <c r="AM491" s="187" t="s">
        <v>1207</v>
      </c>
      <c r="AN491" s="182">
        <v>44545</v>
      </c>
      <c r="AO491" s="182">
        <v>44835</v>
      </c>
      <c r="AP491" s="205" t="s">
        <v>1152</v>
      </c>
      <c r="AQ491" s="205" t="s">
        <v>1199</v>
      </c>
    </row>
    <row r="492" spans="1:43" ht="145" x14ac:dyDescent="0.35">
      <c r="A492" s="186"/>
      <c r="B492" s="188"/>
      <c r="C492" s="191"/>
      <c r="D492" s="194"/>
      <c r="E492" s="197"/>
      <c r="F492" s="229"/>
      <c r="G492" s="229"/>
      <c r="H492" s="200"/>
      <c r="I492" s="188"/>
      <c r="J492" s="188"/>
      <c r="K492" s="188"/>
      <c r="L492" s="188"/>
      <c r="M492" s="320"/>
      <c r="N492" s="188"/>
      <c r="O492" s="206"/>
      <c r="P492" s="188"/>
      <c r="Q492" s="206"/>
      <c r="R492" s="188"/>
      <c r="S492" s="51" t="s">
        <v>1208</v>
      </c>
      <c r="T492" s="100" t="str">
        <f t="shared" si="452"/>
        <v>Impacto</v>
      </c>
      <c r="U492" s="101" t="s">
        <v>93</v>
      </c>
      <c r="V492" s="101" t="s">
        <v>84</v>
      </c>
      <c r="W492" s="101" t="s">
        <v>85</v>
      </c>
      <c r="X492" s="101" t="s">
        <v>86</v>
      </c>
      <c r="Y492" s="101" t="s">
        <v>87</v>
      </c>
      <c r="Z492" s="323"/>
      <c r="AA492" s="100">
        <f t="shared" si="453"/>
        <v>0</v>
      </c>
      <c r="AB492" s="100">
        <f t="shared" si="454"/>
        <v>0</v>
      </c>
      <c r="AC492" s="100">
        <f>($AD$31*((AA492+AB492))/100)</f>
        <v>0</v>
      </c>
      <c r="AD492" s="100">
        <f>AD491-AC492</f>
        <v>60</v>
      </c>
      <c r="AE492" s="323"/>
      <c r="AF492" s="35">
        <f t="shared" si="455"/>
        <v>10</v>
      </c>
      <c r="AG492" s="35">
        <f t="shared" si="456"/>
        <v>15</v>
      </c>
      <c r="AH492" s="35">
        <f>($AI$31*((AF492+AG492))/100)</f>
        <v>25</v>
      </c>
      <c r="AI492" s="35">
        <f>AI491-AH492</f>
        <v>35</v>
      </c>
      <c r="AJ492" s="188"/>
      <c r="AK492" s="188"/>
      <c r="AL492" s="188"/>
      <c r="AM492" s="188"/>
      <c r="AN492" s="183"/>
      <c r="AO492" s="183"/>
      <c r="AP492" s="206"/>
      <c r="AQ492" s="206"/>
    </row>
    <row r="493" spans="1:43" ht="145" x14ac:dyDescent="0.35">
      <c r="A493" s="186"/>
      <c r="B493" s="188"/>
      <c r="C493" s="191"/>
      <c r="D493" s="194"/>
      <c r="E493" s="197"/>
      <c r="F493" s="229"/>
      <c r="G493" s="229"/>
      <c r="H493" s="200"/>
      <c r="I493" s="188"/>
      <c r="J493" s="188"/>
      <c r="K493" s="188"/>
      <c r="L493" s="188"/>
      <c r="M493" s="320"/>
      <c r="N493" s="188"/>
      <c r="O493" s="206"/>
      <c r="P493" s="188"/>
      <c r="Q493" s="206"/>
      <c r="R493" s="188"/>
      <c r="S493" s="51" t="s">
        <v>1209</v>
      </c>
      <c r="T493" s="100" t="str">
        <f t="shared" si="452"/>
        <v>Impacto</v>
      </c>
      <c r="U493" s="101" t="s">
        <v>93</v>
      </c>
      <c r="V493" s="101" t="s">
        <v>84</v>
      </c>
      <c r="W493" s="101" t="s">
        <v>85</v>
      </c>
      <c r="X493" s="101" t="s">
        <v>86</v>
      </c>
      <c r="Y493" s="101" t="s">
        <v>87</v>
      </c>
      <c r="Z493" s="323"/>
      <c r="AA493" s="100">
        <f t="shared" si="453"/>
        <v>0</v>
      </c>
      <c r="AB493" s="100">
        <f t="shared" si="454"/>
        <v>0</v>
      </c>
      <c r="AC493" s="100">
        <f>($AD$50*((AA493+AB493))/100)</f>
        <v>0</v>
      </c>
      <c r="AD493" s="100">
        <f>AD492-AC493</f>
        <v>60</v>
      </c>
      <c r="AE493" s="323"/>
      <c r="AF493" s="35">
        <f t="shared" si="455"/>
        <v>10</v>
      </c>
      <c r="AG493" s="35">
        <f t="shared" si="456"/>
        <v>15</v>
      </c>
      <c r="AH493" s="35">
        <f>($AI$50*((AF493+AG493))/100)</f>
        <v>15</v>
      </c>
      <c r="AI493" s="35">
        <f>AI492-AH493</f>
        <v>20</v>
      </c>
      <c r="AJ493" s="188"/>
      <c r="AK493" s="188"/>
      <c r="AL493" s="188"/>
      <c r="AM493" s="188"/>
      <c r="AN493" s="183"/>
      <c r="AO493" s="183"/>
      <c r="AP493" s="206"/>
      <c r="AQ493" s="206"/>
    </row>
    <row r="494" spans="1:43" ht="116" x14ac:dyDescent="0.35">
      <c r="A494" s="186"/>
      <c r="B494" s="189"/>
      <c r="C494" s="192"/>
      <c r="D494" s="195"/>
      <c r="E494" s="198"/>
      <c r="F494" s="230"/>
      <c r="G494" s="230"/>
      <c r="H494" s="201"/>
      <c r="I494" s="189"/>
      <c r="J494" s="189"/>
      <c r="K494" s="189"/>
      <c r="L494" s="189"/>
      <c r="M494" s="321"/>
      <c r="N494" s="189"/>
      <c r="O494" s="207"/>
      <c r="P494" s="189"/>
      <c r="Q494" s="207"/>
      <c r="R494" s="189"/>
      <c r="S494" s="51" t="s">
        <v>1210</v>
      </c>
      <c r="T494" s="100" t="str">
        <f t="shared" si="452"/>
        <v>Probabilidad</v>
      </c>
      <c r="U494" s="101" t="s">
        <v>83</v>
      </c>
      <c r="V494" s="101" t="s">
        <v>84</v>
      </c>
      <c r="W494" s="101" t="s">
        <v>85</v>
      </c>
      <c r="X494" s="101" t="s">
        <v>86</v>
      </c>
      <c r="Y494" s="101" t="s">
        <v>87</v>
      </c>
      <c r="Z494" s="324"/>
      <c r="AA494" s="100">
        <f t="shared" si="453"/>
        <v>25</v>
      </c>
      <c r="AB494" s="100">
        <f t="shared" si="454"/>
        <v>15</v>
      </c>
      <c r="AC494" s="100">
        <f>($AD$51*((AA494+AB494))/100)</f>
        <v>1.2096</v>
      </c>
      <c r="AD494" s="100">
        <f t="shared" ref="AD494" si="505">AD493-AC494</f>
        <v>58.790399999999998</v>
      </c>
      <c r="AE494" s="324"/>
      <c r="AF494" s="35">
        <f t="shared" si="455"/>
        <v>0</v>
      </c>
      <c r="AG494" s="35">
        <f t="shared" si="456"/>
        <v>0</v>
      </c>
      <c r="AH494" s="35">
        <f>($AI$51*((AF494+AG494))/100)</f>
        <v>0</v>
      </c>
      <c r="AI494" s="35">
        <f t="shared" ref="AI494" si="506">AI493-AH494</f>
        <v>20</v>
      </c>
      <c r="AJ494" s="189"/>
      <c r="AK494" s="188"/>
      <c r="AL494" s="188"/>
      <c r="AM494" s="189"/>
      <c r="AN494" s="184"/>
      <c r="AO494" s="184"/>
      <c r="AP494" s="207"/>
      <c r="AQ494" s="207"/>
    </row>
    <row r="495" spans="1:43" ht="136.5" customHeight="1" x14ac:dyDescent="0.35">
      <c r="A495" s="186">
        <v>144</v>
      </c>
      <c r="B495" s="187" t="s">
        <v>1144</v>
      </c>
      <c r="C495" s="190" t="s">
        <v>1145</v>
      </c>
      <c r="D495" s="193" t="s">
        <v>1202</v>
      </c>
      <c r="E495" s="196" t="s">
        <v>70</v>
      </c>
      <c r="F495" s="228" t="s">
        <v>1211</v>
      </c>
      <c r="G495" s="228" t="s">
        <v>1212</v>
      </c>
      <c r="H495" s="199" t="str">
        <f t="shared" ref="H495" si="507">CONCATENATE(E495," ",F495," ",G495)</f>
        <v>Posibilidad de pérdida económica y reputacional por el retraso en la implementación del PIRC debido a descripciones muy ambiguas en los planes formulados, mala calidad de los bienes y servicios requeridos para su implementación, no contar con los recursos suficientes para avanzar en la implementación de productos y debilidad o falta de entrenamiento frente a las tareas de supervisión a los funcionarios designados para el control y seguimiento de los contratos.</v>
      </c>
      <c r="I495" s="187" t="s">
        <v>74</v>
      </c>
      <c r="J495" s="187" t="s">
        <v>75</v>
      </c>
      <c r="K495" s="187" t="s">
        <v>76</v>
      </c>
      <c r="L495" s="187" t="s">
        <v>77</v>
      </c>
      <c r="M495" s="319">
        <v>700</v>
      </c>
      <c r="N495" s="187" t="s">
        <v>78</v>
      </c>
      <c r="O495" s="205">
        <f t="shared" ref="O495" si="508">IF(N495="Muy alta",100,IF(N495="Alta",80,IF(N495="Media",60,IF(N495="Baja",40,IF(N495="Muy baja",20,0)))))</f>
        <v>60</v>
      </c>
      <c r="P495" s="187" t="s">
        <v>79</v>
      </c>
      <c r="Q495" s="205">
        <f t="shared" ref="Q495" si="509">IF(P495="Catastrófico",100,IF(P495="Mayor",80,IF(P495="Moderado",60,IF(P495="Menor",40,IF(P495="Leve",20,0)))))</f>
        <v>80</v>
      </c>
      <c r="R495" s="187" t="s">
        <v>80</v>
      </c>
      <c r="S495" s="51" t="s">
        <v>1201</v>
      </c>
      <c r="T495" s="35" t="str">
        <f t="shared" si="452"/>
        <v>Impacto</v>
      </c>
      <c r="U495" s="36" t="s">
        <v>93</v>
      </c>
      <c r="V495" s="36" t="s">
        <v>84</v>
      </c>
      <c r="W495" s="36" t="s">
        <v>85</v>
      </c>
      <c r="X495" s="36" t="s">
        <v>86</v>
      </c>
      <c r="Y495" s="36" t="s">
        <v>87</v>
      </c>
      <c r="Z495" s="208">
        <f t="shared" ref="Z495" si="510">AD498</f>
        <v>41.183999999999997</v>
      </c>
      <c r="AA495" s="35">
        <f t="shared" si="453"/>
        <v>0</v>
      </c>
      <c r="AB495" s="35">
        <f t="shared" si="454"/>
        <v>0</v>
      </c>
      <c r="AC495" s="35">
        <f>($O$53*((AA495+AB495))/100)</f>
        <v>0</v>
      </c>
      <c r="AD495" s="35">
        <f t="shared" ref="AD495" si="511">O495-AC495</f>
        <v>60</v>
      </c>
      <c r="AE495" s="208">
        <f t="shared" ref="AE495" si="512">AI498</f>
        <v>65</v>
      </c>
      <c r="AF495" s="35">
        <f t="shared" si="455"/>
        <v>10</v>
      </c>
      <c r="AG495" s="35">
        <f t="shared" si="456"/>
        <v>15</v>
      </c>
      <c r="AH495" s="35">
        <f>($Q$53*((AF495+AG495))/100)</f>
        <v>15</v>
      </c>
      <c r="AI495" s="35">
        <f t="shared" ref="AI495" si="513">Q495-AH495</f>
        <v>65</v>
      </c>
      <c r="AJ495" s="187" t="s">
        <v>88</v>
      </c>
      <c r="AK495" s="187" t="s">
        <v>102</v>
      </c>
      <c r="AL495" s="188" t="s">
        <v>1213</v>
      </c>
      <c r="AM495" s="187" t="s">
        <v>1214</v>
      </c>
      <c r="AN495" s="182">
        <v>44545</v>
      </c>
      <c r="AO495" s="182">
        <v>44805</v>
      </c>
      <c r="AP495" s="205" t="s">
        <v>1152</v>
      </c>
      <c r="AQ495" s="205" t="s">
        <v>1215</v>
      </c>
    </row>
    <row r="496" spans="1:43" ht="116" x14ac:dyDescent="0.35">
      <c r="A496" s="186"/>
      <c r="B496" s="188"/>
      <c r="C496" s="191"/>
      <c r="D496" s="194"/>
      <c r="E496" s="197"/>
      <c r="F496" s="229"/>
      <c r="G496" s="229"/>
      <c r="H496" s="200"/>
      <c r="I496" s="188"/>
      <c r="J496" s="188"/>
      <c r="K496" s="188"/>
      <c r="L496" s="188"/>
      <c r="M496" s="320"/>
      <c r="N496" s="188"/>
      <c r="O496" s="206"/>
      <c r="P496" s="188"/>
      <c r="Q496" s="206"/>
      <c r="R496" s="188"/>
      <c r="S496" s="51" t="s">
        <v>1216</v>
      </c>
      <c r="T496" s="35" t="str">
        <f t="shared" si="452"/>
        <v>Probabilidad</v>
      </c>
      <c r="U496" s="36" t="s">
        <v>83</v>
      </c>
      <c r="V496" s="36" t="s">
        <v>84</v>
      </c>
      <c r="W496" s="36" t="s">
        <v>85</v>
      </c>
      <c r="X496" s="36" t="s">
        <v>86</v>
      </c>
      <c r="Y496" s="36" t="s">
        <v>87</v>
      </c>
      <c r="Z496" s="209"/>
      <c r="AA496" s="35">
        <f t="shared" si="453"/>
        <v>25</v>
      </c>
      <c r="AB496" s="35">
        <f t="shared" si="454"/>
        <v>15</v>
      </c>
      <c r="AC496" s="35">
        <f>($AD$53*((AA496+AB496))/100)</f>
        <v>9.6</v>
      </c>
      <c r="AD496" s="35">
        <f t="shared" ref="AD496:AD497" si="514">AD495-AC496</f>
        <v>50.4</v>
      </c>
      <c r="AE496" s="209"/>
      <c r="AF496" s="35">
        <f t="shared" si="455"/>
        <v>0</v>
      </c>
      <c r="AG496" s="35">
        <f t="shared" si="456"/>
        <v>0</v>
      </c>
      <c r="AH496" s="35">
        <f>($AI$53*((AF496+AG496))/100)</f>
        <v>0</v>
      </c>
      <c r="AI496" s="35">
        <f t="shared" ref="AI496:AI497" si="515">AI495-AH496</f>
        <v>65</v>
      </c>
      <c r="AJ496" s="188"/>
      <c r="AK496" s="188"/>
      <c r="AL496" s="188"/>
      <c r="AM496" s="188"/>
      <c r="AN496" s="183"/>
      <c r="AO496" s="183"/>
      <c r="AP496" s="206"/>
      <c r="AQ496" s="206"/>
    </row>
    <row r="497" spans="1:43" ht="159.5" x14ac:dyDescent="0.35">
      <c r="A497" s="186"/>
      <c r="B497" s="188"/>
      <c r="C497" s="191"/>
      <c r="D497" s="194"/>
      <c r="E497" s="197"/>
      <c r="F497" s="229"/>
      <c r="G497" s="229"/>
      <c r="H497" s="200"/>
      <c r="I497" s="188"/>
      <c r="J497" s="188"/>
      <c r="K497" s="188"/>
      <c r="L497" s="188"/>
      <c r="M497" s="320"/>
      <c r="N497" s="188"/>
      <c r="O497" s="206"/>
      <c r="P497" s="188"/>
      <c r="Q497" s="206"/>
      <c r="R497" s="188"/>
      <c r="S497" s="51" t="s">
        <v>1217</v>
      </c>
      <c r="T497" s="35" t="str">
        <f t="shared" si="452"/>
        <v>Probabilidad</v>
      </c>
      <c r="U497" s="36" t="s">
        <v>83</v>
      </c>
      <c r="V497" s="36" t="s">
        <v>84</v>
      </c>
      <c r="W497" s="36" t="s">
        <v>85</v>
      </c>
      <c r="X497" s="36" t="s">
        <v>86</v>
      </c>
      <c r="Y497" s="36" t="s">
        <v>87</v>
      </c>
      <c r="Z497" s="209"/>
      <c r="AA497" s="35">
        <f t="shared" si="453"/>
        <v>25</v>
      </c>
      <c r="AB497" s="35">
        <f t="shared" si="454"/>
        <v>15</v>
      </c>
      <c r="AC497" s="35">
        <f>($AD$54*((AA497+AB497))/100)</f>
        <v>5.76</v>
      </c>
      <c r="AD497" s="35">
        <f t="shared" si="514"/>
        <v>44.64</v>
      </c>
      <c r="AE497" s="209"/>
      <c r="AF497" s="35">
        <f t="shared" si="455"/>
        <v>0</v>
      </c>
      <c r="AG497" s="35">
        <f t="shared" si="456"/>
        <v>0</v>
      </c>
      <c r="AH497" s="35">
        <f>($AI$54*((AF497+AG497))/100)</f>
        <v>0</v>
      </c>
      <c r="AI497" s="35">
        <f t="shared" si="515"/>
        <v>65</v>
      </c>
      <c r="AJ497" s="188"/>
      <c r="AK497" s="188"/>
      <c r="AL497" s="188"/>
      <c r="AM497" s="188"/>
      <c r="AN497" s="183"/>
      <c r="AO497" s="183"/>
      <c r="AP497" s="206"/>
      <c r="AQ497" s="206"/>
    </row>
    <row r="498" spans="1:43" ht="171.75" customHeight="1" x14ac:dyDescent="0.35">
      <c r="A498" s="186"/>
      <c r="B498" s="189"/>
      <c r="C498" s="192"/>
      <c r="D498" s="195"/>
      <c r="E498" s="198"/>
      <c r="F498" s="230"/>
      <c r="G498" s="230"/>
      <c r="H498" s="201"/>
      <c r="I498" s="189"/>
      <c r="J498" s="189"/>
      <c r="K498" s="189"/>
      <c r="L498" s="189"/>
      <c r="M498" s="321"/>
      <c r="N498" s="189"/>
      <c r="O498" s="207"/>
      <c r="P498" s="189"/>
      <c r="Q498" s="207"/>
      <c r="R498" s="189"/>
      <c r="S498" s="51" t="s">
        <v>1218</v>
      </c>
      <c r="T498" s="35" t="str">
        <f t="shared" si="452"/>
        <v>Probabilidad</v>
      </c>
      <c r="U498" s="36" t="s">
        <v>83</v>
      </c>
      <c r="V498" s="36" t="s">
        <v>84</v>
      </c>
      <c r="W498" s="36" t="s">
        <v>85</v>
      </c>
      <c r="X498" s="36" t="s">
        <v>86</v>
      </c>
      <c r="Y498" s="36" t="s">
        <v>87</v>
      </c>
      <c r="Z498" s="210"/>
      <c r="AA498" s="35">
        <f t="shared" si="453"/>
        <v>25</v>
      </c>
      <c r="AB498" s="35">
        <f t="shared" si="454"/>
        <v>15</v>
      </c>
      <c r="AC498" s="35">
        <f>($AD$55*((AA498+AB498))/100)</f>
        <v>3.4560000000000004</v>
      </c>
      <c r="AD498" s="35">
        <f>AD497-AC498</f>
        <v>41.183999999999997</v>
      </c>
      <c r="AE498" s="210"/>
      <c r="AF498" s="35">
        <f t="shared" si="455"/>
        <v>0</v>
      </c>
      <c r="AG498" s="35">
        <f t="shared" si="456"/>
        <v>0</v>
      </c>
      <c r="AH498" s="35">
        <f>($AI$55*((AF498+AG498))/100)</f>
        <v>0</v>
      </c>
      <c r="AI498" s="35">
        <f>AI497-AH498</f>
        <v>65</v>
      </c>
      <c r="AJ498" s="189"/>
      <c r="AK498" s="188"/>
      <c r="AL498" s="188"/>
      <c r="AM498" s="189"/>
      <c r="AN498" s="184"/>
      <c r="AO498" s="184"/>
      <c r="AP498" s="207"/>
      <c r="AQ498" s="207"/>
    </row>
    <row r="499" spans="1:43" ht="213.75" customHeight="1" x14ac:dyDescent="0.35">
      <c r="A499" s="186">
        <v>145</v>
      </c>
      <c r="B499" s="187" t="s">
        <v>1144</v>
      </c>
      <c r="C499" s="190" t="s">
        <v>1145</v>
      </c>
      <c r="D499" s="193" t="s">
        <v>1219</v>
      </c>
      <c r="E499" s="196" t="s">
        <v>70</v>
      </c>
      <c r="F499" s="228" t="s">
        <v>1220</v>
      </c>
      <c r="G499" s="228" t="s">
        <v>1221</v>
      </c>
      <c r="H499" s="199" t="str">
        <f t="shared" ref="H499" si="516">CONCATENATE(E499," ",F499," ",G499)</f>
        <v>Posibilidad de pérdida económica y reputacional por sanciones de entes de control, Ministerio de hacienda y por disminución de la confianza en las acciones que implementa la Unidad debido a la imposibilidad de desarrollar procesos y/o implementar estrategias de acompañamiento Psicosocial y Reparación Integral de forma inapropiada y realizar la socialización, formulación de la medida de rehabilitación comunitaria.</v>
      </c>
      <c r="I499" s="187" t="s">
        <v>74</v>
      </c>
      <c r="J499" s="187" t="s">
        <v>75</v>
      </c>
      <c r="K499" s="187" t="s">
        <v>76</v>
      </c>
      <c r="L499" s="187" t="s">
        <v>77</v>
      </c>
      <c r="M499" s="319">
        <v>3000</v>
      </c>
      <c r="N499" s="187" t="s">
        <v>364</v>
      </c>
      <c r="O499" s="205">
        <f t="shared" ref="O499" si="517">IF(N499="Muy alta",100,IF(N499="Alta",80,IF(N499="Media",60,IF(N499="Baja",40,IF(N499="Muy baja",20,0)))))</f>
        <v>80</v>
      </c>
      <c r="P499" s="187" t="s">
        <v>125</v>
      </c>
      <c r="Q499" s="205">
        <f t="shared" ref="Q499" si="518">IF(P499="Catastrófico",100,IF(P499="Mayor",80,IF(P499="Moderado",60,IF(P499="Menor",40,IF(P499="Leve",20,0)))))</f>
        <v>40</v>
      </c>
      <c r="R499" s="219" t="s">
        <v>80</v>
      </c>
      <c r="S499" s="51" t="s">
        <v>1222</v>
      </c>
      <c r="T499" s="35" t="str">
        <f t="shared" si="452"/>
        <v>Probabilidad</v>
      </c>
      <c r="U499" s="36" t="s">
        <v>83</v>
      </c>
      <c r="V499" s="36" t="s">
        <v>84</v>
      </c>
      <c r="W499" s="36" t="s">
        <v>85</v>
      </c>
      <c r="X499" s="36" t="s">
        <v>86</v>
      </c>
      <c r="Y499" s="36" t="s">
        <v>87</v>
      </c>
      <c r="Z499" s="208">
        <f t="shared" ref="Z499" si="519">AD502</f>
        <v>23.440000000000005</v>
      </c>
      <c r="AA499" s="35">
        <f t="shared" si="453"/>
        <v>25</v>
      </c>
      <c r="AB499" s="35">
        <f t="shared" si="454"/>
        <v>15</v>
      </c>
      <c r="AC499" s="35">
        <f>($O$57*((AA499+AB499))/100)</f>
        <v>0</v>
      </c>
      <c r="AD499" s="35">
        <f t="shared" ref="AD499" si="520">O499-AC499</f>
        <v>80</v>
      </c>
      <c r="AE499" s="208">
        <f t="shared" ref="AE499" si="521">AI502</f>
        <v>40</v>
      </c>
      <c r="AF499" s="35">
        <f t="shared" si="455"/>
        <v>0</v>
      </c>
      <c r="AG499" s="35">
        <f t="shared" si="456"/>
        <v>0</v>
      </c>
      <c r="AH499" s="35">
        <f>($Q$57*((AF499+AG499))/100)</f>
        <v>0</v>
      </c>
      <c r="AI499" s="35">
        <f t="shared" ref="AI499" si="522">Q499-AH499</f>
        <v>40</v>
      </c>
      <c r="AJ499" s="187" t="s">
        <v>269</v>
      </c>
      <c r="AK499" s="187" t="s">
        <v>89</v>
      </c>
      <c r="AL499" s="187" t="s">
        <v>1161</v>
      </c>
      <c r="AM499" s="187" t="s">
        <v>91</v>
      </c>
      <c r="AN499" s="267"/>
      <c r="AO499" s="267"/>
      <c r="AP499" s="205"/>
      <c r="AQ499" s="205"/>
    </row>
    <row r="500" spans="1:43" ht="143.25" customHeight="1" x14ac:dyDescent="0.35">
      <c r="A500" s="186"/>
      <c r="B500" s="188"/>
      <c r="C500" s="191"/>
      <c r="D500" s="194"/>
      <c r="E500" s="197"/>
      <c r="F500" s="229"/>
      <c r="G500" s="229"/>
      <c r="H500" s="200"/>
      <c r="I500" s="188"/>
      <c r="J500" s="188"/>
      <c r="K500" s="188"/>
      <c r="L500" s="188"/>
      <c r="M500" s="320"/>
      <c r="N500" s="188"/>
      <c r="O500" s="206"/>
      <c r="P500" s="188"/>
      <c r="Q500" s="206"/>
      <c r="R500" s="220"/>
      <c r="S500" s="51" t="s">
        <v>1223</v>
      </c>
      <c r="T500" s="35" t="str">
        <f t="shared" si="452"/>
        <v>Probabilidad</v>
      </c>
      <c r="U500" s="36" t="s">
        <v>83</v>
      </c>
      <c r="V500" s="36" t="s">
        <v>84</v>
      </c>
      <c r="W500" s="36" t="s">
        <v>85</v>
      </c>
      <c r="X500" s="36" t="s">
        <v>86</v>
      </c>
      <c r="Y500" s="36" t="s">
        <v>87</v>
      </c>
      <c r="Z500" s="209"/>
      <c r="AA500" s="35">
        <f t="shared" si="453"/>
        <v>25</v>
      </c>
      <c r="AB500" s="35">
        <f t="shared" si="454"/>
        <v>15</v>
      </c>
      <c r="AC500" s="35">
        <f>($AD$57*((AA500+AB500))/100)</f>
        <v>16.8</v>
      </c>
      <c r="AD500" s="35">
        <f t="shared" ref="AD500:AD501" si="523">AD499-AC500</f>
        <v>63.2</v>
      </c>
      <c r="AE500" s="209"/>
      <c r="AF500" s="35">
        <f t="shared" si="455"/>
        <v>0</v>
      </c>
      <c r="AG500" s="35">
        <f t="shared" si="456"/>
        <v>0</v>
      </c>
      <c r="AH500" s="35">
        <f>($AI$57*((AF500+AG500))/100)</f>
        <v>0</v>
      </c>
      <c r="AI500" s="35">
        <f t="shared" ref="AI500:AI501" si="524">AI499-AH500</f>
        <v>40</v>
      </c>
      <c r="AJ500" s="188"/>
      <c r="AK500" s="188"/>
      <c r="AL500" s="188"/>
      <c r="AM500" s="188"/>
      <c r="AN500" s="268"/>
      <c r="AO500" s="268"/>
      <c r="AP500" s="206"/>
      <c r="AQ500" s="206"/>
    </row>
    <row r="501" spans="1:43" ht="217.5" x14ac:dyDescent="0.35">
      <c r="A501" s="186"/>
      <c r="B501" s="188"/>
      <c r="C501" s="191"/>
      <c r="D501" s="194"/>
      <c r="E501" s="197"/>
      <c r="F501" s="229"/>
      <c r="G501" s="229"/>
      <c r="H501" s="200"/>
      <c r="I501" s="188"/>
      <c r="J501" s="188"/>
      <c r="K501" s="188"/>
      <c r="L501" s="188"/>
      <c r="M501" s="320"/>
      <c r="N501" s="188"/>
      <c r="O501" s="206"/>
      <c r="P501" s="188"/>
      <c r="Q501" s="206"/>
      <c r="R501" s="220"/>
      <c r="S501" s="51" t="s">
        <v>1224</v>
      </c>
      <c r="T501" s="35" t="str">
        <f t="shared" si="452"/>
        <v>Probabilidad</v>
      </c>
      <c r="U501" s="36" t="s">
        <v>83</v>
      </c>
      <c r="V501" s="36" t="s">
        <v>84</v>
      </c>
      <c r="W501" s="36" t="s">
        <v>85</v>
      </c>
      <c r="X501" s="36" t="s">
        <v>86</v>
      </c>
      <c r="Y501" s="36" t="s">
        <v>87</v>
      </c>
      <c r="Z501" s="209"/>
      <c r="AA501" s="35">
        <f t="shared" si="453"/>
        <v>25</v>
      </c>
      <c r="AB501" s="35">
        <f t="shared" si="454"/>
        <v>15</v>
      </c>
      <c r="AC501" s="35">
        <f>($AD$58*((AA501+AB501))/100)</f>
        <v>11.76</v>
      </c>
      <c r="AD501" s="35">
        <f t="shared" si="523"/>
        <v>51.440000000000005</v>
      </c>
      <c r="AE501" s="209"/>
      <c r="AF501" s="35">
        <f t="shared" si="455"/>
        <v>0</v>
      </c>
      <c r="AG501" s="35">
        <f t="shared" si="456"/>
        <v>0</v>
      </c>
      <c r="AH501" s="35">
        <f>($AI$58*((AF501+AG501))/100)</f>
        <v>0</v>
      </c>
      <c r="AI501" s="35">
        <f t="shared" si="524"/>
        <v>40</v>
      </c>
      <c r="AJ501" s="188"/>
      <c r="AK501" s="188"/>
      <c r="AL501" s="188"/>
      <c r="AM501" s="188"/>
      <c r="AN501" s="268"/>
      <c r="AO501" s="268"/>
      <c r="AP501" s="206"/>
      <c r="AQ501" s="206"/>
    </row>
    <row r="502" spans="1:43" ht="116" x14ac:dyDescent="0.35">
      <c r="A502" s="186"/>
      <c r="B502" s="189"/>
      <c r="C502" s="192"/>
      <c r="D502" s="195"/>
      <c r="E502" s="198"/>
      <c r="F502" s="230"/>
      <c r="G502" s="230"/>
      <c r="H502" s="201"/>
      <c r="I502" s="189"/>
      <c r="J502" s="189"/>
      <c r="K502" s="189"/>
      <c r="L502" s="189"/>
      <c r="M502" s="321"/>
      <c r="N502" s="189"/>
      <c r="O502" s="207"/>
      <c r="P502" s="189"/>
      <c r="Q502" s="207"/>
      <c r="R502" s="221"/>
      <c r="S502" s="51" t="s">
        <v>1225</v>
      </c>
      <c r="T502" s="35" t="str">
        <f t="shared" si="452"/>
        <v>Probabilidad</v>
      </c>
      <c r="U502" s="36" t="s">
        <v>83</v>
      </c>
      <c r="V502" s="36" t="s">
        <v>84</v>
      </c>
      <c r="W502" s="36" t="s">
        <v>85</v>
      </c>
      <c r="X502" s="36" t="s">
        <v>86</v>
      </c>
      <c r="Y502" s="36" t="s">
        <v>87</v>
      </c>
      <c r="Z502" s="210"/>
      <c r="AA502" s="35">
        <f t="shared" si="453"/>
        <v>25</v>
      </c>
      <c r="AB502" s="35">
        <f t="shared" si="454"/>
        <v>15</v>
      </c>
      <c r="AC502" s="35">
        <f>($AD$59*((AA502+AB502))/100)</f>
        <v>28</v>
      </c>
      <c r="AD502" s="35">
        <f>AD501-AC502</f>
        <v>23.440000000000005</v>
      </c>
      <c r="AE502" s="210"/>
      <c r="AF502" s="35">
        <f t="shared" si="455"/>
        <v>0</v>
      </c>
      <c r="AG502" s="35">
        <f t="shared" si="456"/>
        <v>0</v>
      </c>
      <c r="AH502" s="35">
        <f>($AI$59*((AF502+AG502))/100)</f>
        <v>0</v>
      </c>
      <c r="AI502" s="35">
        <f>AI501-AH502</f>
        <v>40</v>
      </c>
      <c r="AJ502" s="189"/>
      <c r="AK502" s="189"/>
      <c r="AL502" s="189"/>
      <c r="AM502" s="189"/>
      <c r="AN502" s="269"/>
      <c r="AO502" s="269"/>
      <c r="AP502" s="207"/>
      <c r="AQ502" s="207"/>
    </row>
    <row r="503" spans="1:43" ht="145" x14ac:dyDescent="0.35">
      <c r="A503" s="186">
        <v>146</v>
      </c>
      <c r="B503" s="187" t="s">
        <v>1144</v>
      </c>
      <c r="C503" s="190" t="s">
        <v>1145</v>
      </c>
      <c r="D503" s="193" t="s">
        <v>1226</v>
      </c>
      <c r="E503" s="193" t="s">
        <v>70</v>
      </c>
      <c r="F503" s="193" t="s">
        <v>1227</v>
      </c>
      <c r="G503" s="193" t="s">
        <v>1228</v>
      </c>
      <c r="H503" s="199" t="str">
        <f t="shared" ref="H503" si="525">CONCATENATE(E503," ",F503," ",G503)</f>
        <v>Posibilidad de pérdida económica y reputacional por retraso en la implementación y/o finalización de los esquemas especiales de acompañamiento comunitario (EEAC) y/o familiar (EEAF) debido a deficiencias en la identificación y verificación de los aspectos técnicos, requisitos administrativos para los EEAC y perfiles productivos para los EEAF y/o incumplimiento del envío de la información y de compromisos adquiridos por parte de la entidad territorial para viabilizar los EEAC a realizar.</v>
      </c>
      <c r="I503" s="187" t="s">
        <v>74</v>
      </c>
      <c r="J503" s="187" t="s">
        <v>75</v>
      </c>
      <c r="K503" s="187" t="s">
        <v>76</v>
      </c>
      <c r="L503" s="187" t="s">
        <v>77</v>
      </c>
      <c r="M503" s="319">
        <v>2500</v>
      </c>
      <c r="N503" s="187" t="s">
        <v>364</v>
      </c>
      <c r="O503" s="205">
        <f t="shared" ref="O503" si="526">IF(N503="Muy alta",100,IF(N503="Alta",80,IF(N503="Media",60,IF(N503="Baja",40,IF(N503="Muy baja",20,0)))))</f>
        <v>80</v>
      </c>
      <c r="P503" s="187" t="s">
        <v>88</v>
      </c>
      <c r="Q503" s="205">
        <f t="shared" ref="Q503" si="527">IF(P503="Catastrófico",100,IF(P503="Mayor",80,IF(P503="Moderado",60,IF(P503="Menor",40,IF(P503="Leve",20,0)))))</f>
        <v>60</v>
      </c>
      <c r="R503" s="187" t="s">
        <v>80</v>
      </c>
      <c r="S503" s="51" t="s">
        <v>1229</v>
      </c>
      <c r="T503" s="35" t="str">
        <f t="shared" si="452"/>
        <v>Probabilidad</v>
      </c>
      <c r="U503" s="36" t="s">
        <v>83</v>
      </c>
      <c r="V503" s="36" t="s">
        <v>84</v>
      </c>
      <c r="W503" s="36" t="s">
        <v>85</v>
      </c>
      <c r="X503" s="36" t="s">
        <v>86</v>
      </c>
      <c r="Y503" s="36" t="s">
        <v>87</v>
      </c>
      <c r="Z503" s="208">
        <f t="shared" ref="Z503" si="528">AD505</f>
        <v>35.200000000000003</v>
      </c>
      <c r="AA503" s="35">
        <f t="shared" si="453"/>
        <v>25</v>
      </c>
      <c r="AB503" s="35">
        <f t="shared" si="454"/>
        <v>15</v>
      </c>
      <c r="AC503" s="35">
        <f>($O$61*((AA503+AB503))/100)</f>
        <v>0</v>
      </c>
      <c r="AD503" s="35">
        <f t="shared" ref="AD503" si="529">O503-AC503</f>
        <v>80</v>
      </c>
      <c r="AE503" s="208">
        <f t="shared" ref="AE503" si="530">AI505</f>
        <v>60</v>
      </c>
      <c r="AF503" s="35">
        <f t="shared" si="455"/>
        <v>0</v>
      </c>
      <c r="AG503" s="35">
        <f t="shared" si="456"/>
        <v>0</v>
      </c>
      <c r="AH503" s="35">
        <f>($Q$61*((AF503+AG503))/100)</f>
        <v>0</v>
      </c>
      <c r="AI503" s="35">
        <f t="shared" ref="AI503" si="531">Q503-AH503</f>
        <v>60</v>
      </c>
      <c r="AJ503" s="187" t="s">
        <v>88</v>
      </c>
      <c r="AK503" s="187" t="s">
        <v>102</v>
      </c>
      <c r="AL503" s="187" t="s">
        <v>1230</v>
      </c>
      <c r="AM503" s="187" t="s">
        <v>1231</v>
      </c>
      <c r="AN503" s="182">
        <v>44545</v>
      </c>
      <c r="AO503" s="182">
        <v>44866</v>
      </c>
      <c r="AP503" s="205" t="s">
        <v>1152</v>
      </c>
      <c r="AQ503" s="205" t="s">
        <v>1232</v>
      </c>
    </row>
    <row r="504" spans="1:43" ht="203" x14ac:dyDescent="0.35">
      <c r="A504" s="186"/>
      <c r="B504" s="188"/>
      <c r="C504" s="191"/>
      <c r="D504" s="194"/>
      <c r="E504" s="194"/>
      <c r="F504" s="194"/>
      <c r="G504" s="194"/>
      <c r="H504" s="200"/>
      <c r="I504" s="188"/>
      <c r="J504" s="188"/>
      <c r="K504" s="188"/>
      <c r="L504" s="188"/>
      <c r="M504" s="320"/>
      <c r="N504" s="188"/>
      <c r="O504" s="206"/>
      <c r="P504" s="188"/>
      <c r="Q504" s="206"/>
      <c r="R504" s="188"/>
      <c r="S504" s="51" t="s">
        <v>1233</v>
      </c>
      <c r="T504" s="35" t="str">
        <f t="shared" si="452"/>
        <v>Probabilidad</v>
      </c>
      <c r="U504" s="36" t="s">
        <v>83</v>
      </c>
      <c r="V504" s="36" t="s">
        <v>84</v>
      </c>
      <c r="W504" s="36" t="s">
        <v>85</v>
      </c>
      <c r="X504" s="36" t="s">
        <v>86</v>
      </c>
      <c r="Y504" s="36" t="s">
        <v>87</v>
      </c>
      <c r="Z504" s="209"/>
      <c r="AA504" s="35">
        <f t="shared" si="453"/>
        <v>25</v>
      </c>
      <c r="AB504" s="35">
        <f t="shared" si="454"/>
        <v>15</v>
      </c>
      <c r="AC504" s="35">
        <f>($AD$61*((AA504+AB504))/100)</f>
        <v>16.8</v>
      </c>
      <c r="AD504" s="35">
        <f t="shared" ref="AD504:AD505" si="532">AD503-AC504</f>
        <v>63.2</v>
      </c>
      <c r="AE504" s="209"/>
      <c r="AF504" s="35">
        <f t="shared" si="455"/>
        <v>0</v>
      </c>
      <c r="AG504" s="35">
        <f t="shared" si="456"/>
        <v>0</v>
      </c>
      <c r="AH504" s="35">
        <f>($AI$61*((AF504+AG504))/100)</f>
        <v>0</v>
      </c>
      <c r="AI504" s="35">
        <f t="shared" ref="AI504:AI505" si="533">AI503-AH504</f>
        <v>60</v>
      </c>
      <c r="AJ504" s="188"/>
      <c r="AK504" s="188"/>
      <c r="AL504" s="188"/>
      <c r="AM504" s="188"/>
      <c r="AN504" s="183"/>
      <c r="AO504" s="183"/>
      <c r="AP504" s="206"/>
      <c r="AQ504" s="206"/>
    </row>
    <row r="505" spans="1:43" ht="203" x14ac:dyDescent="0.35">
      <c r="A505" s="186"/>
      <c r="B505" s="189"/>
      <c r="C505" s="192"/>
      <c r="D505" s="195"/>
      <c r="E505" s="195"/>
      <c r="F505" s="195"/>
      <c r="G505" s="195"/>
      <c r="H505" s="201"/>
      <c r="I505" s="189"/>
      <c r="J505" s="189"/>
      <c r="K505" s="189"/>
      <c r="L505" s="189"/>
      <c r="M505" s="321"/>
      <c r="N505" s="189"/>
      <c r="O505" s="207"/>
      <c r="P505" s="189"/>
      <c r="Q505" s="207"/>
      <c r="R505" s="189"/>
      <c r="S505" s="51" t="s">
        <v>1234</v>
      </c>
      <c r="T505" s="35" t="str">
        <f t="shared" si="452"/>
        <v>Probabilidad</v>
      </c>
      <c r="U505" s="36" t="s">
        <v>83</v>
      </c>
      <c r="V505" s="36" t="s">
        <v>84</v>
      </c>
      <c r="W505" s="36" t="s">
        <v>85</v>
      </c>
      <c r="X505" s="36" t="s">
        <v>86</v>
      </c>
      <c r="Y505" s="36" t="s">
        <v>87</v>
      </c>
      <c r="Z505" s="210"/>
      <c r="AA505" s="35">
        <f t="shared" si="453"/>
        <v>25</v>
      </c>
      <c r="AB505" s="35">
        <f t="shared" si="454"/>
        <v>15</v>
      </c>
      <c r="AC505" s="35">
        <f>($AD$62*((AA505+AB505))/100)</f>
        <v>28</v>
      </c>
      <c r="AD505" s="35">
        <f t="shared" si="532"/>
        <v>35.200000000000003</v>
      </c>
      <c r="AE505" s="210"/>
      <c r="AF505" s="35">
        <f t="shared" si="455"/>
        <v>0</v>
      </c>
      <c r="AG505" s="35">
        <f t="shared" si="456"/>
        <v>0</v>
      </c>
      <c r="AH505" s="35">
        <f>($AI$62*((AF505+AG505))/100)</f>
        <v>0</v>
      </c>
      <c r="AI505" s="35">
        <f t="shared" si="533"/>
        <v>60</v>
      </c>
      <c r="AJ505" s="189"/>
      <c r="AK505" s="189"/>
      <c r="AL505" s="189"/>
      <c r="AM505" s="189"/>
      <c r="AN505" s="184"/>
      <c r="AO505" s="184"/>
      <c r="AP505" s="207"/>
      <c r="AQ505" s="207"/>
    </row>
    <row r="506" spans="1:43" ht="377" x14ac:dyDescent="0.35">
      <c r="A506" s="186">
        <v>147</v>
      </c>
      <c r="B506" s="187" t="s">
        <v>1144</v>
      </c>
      <c r="C506" s="190" t="s">
        <v>1145</v>
      </c>
      <c r="D506" s="193" t="s">
        <v>1235</v>
      </c>
      <c r="E506" s="193" t="s">
        <v>129</v>
      </c>
      <c r="F506" s="193" t="s">
        <v>1236</v>
      </c>
      <c r="G506" s="193" t="s">
        <v>1237</v>
      </c>
      <c r="H506" s="199" t="str">
        <f t="shared" ref="H506" si="534">CONCATENATE(E506," ",F506," ",G506)</f>
        <v>Posibilidad de pérdida reputacional por insatisfacción del grupo de valor ocasionado por el incumplimiento de la materialización del retorno o reubicación de la víctima debido a fallas en la verificación de los criterios de las solicitudes de RyR (Retornos y Reubicaciones) (acompañamiento individual o comunitario). Para el caso del acompañamiento individual, en la colocación del recurso de apoyo al traslado de personas y enseres hasta 1.5 SMMLV y 1.74 SMMLV (componente seguridad alimentaria), de acuerdo con las Resoluciones No. 00278 de 17 abril 2015 y 3320 del 2019.</v>
      </c>
      <c r="I506" s="187" t="s">
        <v>74</v>
      </c>
      <c r="J506" s="187" t="s">
        <v>75</v>
      </c>
      <c r="K506" s="187" t="s">
        <v>76</v>
      </c>
      <c r="L506" s="187" t="s">
        <v>77</v>
      </c>
      <c r="M506" s="516">
        <v>1500</v>
      </c>
      <c r="N506" s="187" t="s">
        <v>78</v>
      </c>
      <c r="O506" s="205">
        <f t="shared" ref="O506" si="535">IF(N506="Muy alta",100,IF(N506="Alta",80,IF(N506="Media",60,IF(N506="Baja",40,IF(N506="Muy baja",20,0)))))</f>
        <v>60</v>
      </c>
      <c r="P506" s="187" t="s">
        <v>277</v>
      </c>
      <c r="Q506" s="205">
        <f t="shared" ref="Q506" si="536">IF(P506="Catastrófico",100,IF(P506="Mayor",80,IF(P506="Moderado",60,IF(P506="Menor",40,IF(P506="Leve",20,0)))))</f>
        <v>20</v>
      </c>
      <c r="R506" s="187" t="s">
        <v>88</v>
      </c>
      <c r="S506" s="51" t="s">
        <v>1238</v>
      </c>
      <c r="T506" s="35" t="str">
        <f t="shared" si="452"/>
        <v>Probabilidad</v>
      </c>
      <c r="U506" s="36" t="s">
        <v>83</v>
      </c>
      <c r="V506" s="36" t="s">
        <v>84</v>
      </c>
      <c r="W506" s="36" t="s">
        <v>85</v>
      </c>
      <c r="X506" s="36" t="s">
        <v>86</v>
      </c>
      <c r="Y506" s="36" t="s">
        <v>87</v>
      </c>
      <c r="Z506" s="208">
        <f t="shared" ref="Z506" si="537">AD508</f>
        <v>49.92</v>
      </c>
      <c r="AA506" s="35">
        <f t="shared" si="453"/>
        <v>25</v>
      </c>
      <c r="AB506" s="35">
        <f t="shared" si="454"/>
        <v>15</v>
      </c>
      <c r="AC506" s="35">
        <f>($O$64*((AA506+AB506))/100)</f>
        <v>0</v>
      </c>
      <c r="AD506" s="35">
        <f t="shared" ref="AD506" si="538">O506-AC506</f>
        <v>60</v>
      </c>
      <c r="AE506" s="208">
        <f t="shared" ref="AE506" si="539">AI508</f>
        <v>20</v>
      </c>
      <c r="AF506" s="35">
        <f t="shared" si="455"/>
        <v>0</v>
      </c>
      <c r="AG506" s="35">
        <f t="shared" si="456"/>
        <v>0</v>
      </c>
      <c r="AH506" s="35">
        <f>($Q$64*((AF506+AG506))/100)</f>
        <v>0</v>
      </c>
      <c r="AI506" s="35">
        <f t="shared" ref="AI506" si="540">Q506-AH506</f>
        <v>20</v>
      </c>
      <c r="AJ506" s="187" t="s">
        <v>269</v>
      </c>
      <c r="AK506" s="187" t="s">
        <v>89</v>
      </c>
      <c r="AL506" s="187" t="s">
        <v>1161</v>
      </c>
      <c r="AM506" s="187" t="s">
        <v>91</v>
      </c>
      <c r="AN506" s="267"/>
      <c r="AO506" s="267"/>
      <c r="AP506" s="205"/>
      <c r="AQ506" s="205"/>
    </row>
    <row r="507" spans="1:43" ht="174" x14ac:dyDescent="0.35">
      <c r="A507" s="186"/>
      <c r="B507" s="188"/>
      <c r="C507" s="191"/>
      <c r="D507" s="194"/>
      <c r="E507" s="194"/>
      <c r="F507" s="194"/>
      <c r="G507" s="194"/>
      <c r="H507" s="200"/>
      <c r="I507" s="188"/>
      <c r="J507" s="188"/>
      <c r="K507" s="188"/>
      <c r="L507" s="188"/>
      <c r="M507" s="517"/>
      <c r="N507" s="188"/>
      <c r="O507" s="206"/>
      <c r="P507" s="188"/>
      <c r="Q507" s="206"/>
      <c r="R507" s="188"/>
      <c r="S507" s="51" t="s">
        <v>1239</v>
      </c>
      <c r="T507" s="35" t="str">
        <f t="shared" si="452"/>
        <v>Probabilidad</v>
      </c>
      <c r="U507" s="36" t="s">
        <v>83</v>
      </c>
      <c r="V507" s="36" t="s">
        <v>84</v>
      </c>
      <c r="W507" s="36" t="s">
        <v>85</v>
      </c>
      <c r="X507" s="36" t="s">
        <v>86</v>
      </c>
      <c r="Y507" s="36" t="s">
        <v>87</v>
      </c>
      <c r="Z507" s="209"/>
      <c r="AA507" s="35">
        <f t="shared" si="453"/>
        <v>25</v>
      </c>
      <c r="AB507" s="35">
        <f t="shared" si="454"/>
        <v>15</v>
      </c>
      <c r="AC507" s="35">
        <f>($AD$64*((AA507+AB507))/100)</f>
        <v>10.08</v>
      </c>
      <c r="AD507" s="35">
        <f t="shared" ref="AD507:AD508" si="541">AD506-AC507</f>
        <v>49.92</v>
      </c>
      <c r="AE507" s="209"/>
      <c r="AF507" s="35">
        <f t="shared" si="455"/>
        <v>0</v>
      </c>
      <c r="AG507" s="35">
        <f t="shared" si="456"/>
        <v>0</v>
      </c>
      <c r="AH507" s="35">
        <f>($AI$64*((AF507+AG507))/100)</f>
        <v>0</v>
      </c>
      <c r="AI507" s="35">
        <f t="shared" ref="AI507:AI508" si="542">AI506-AH507</f>
        <v>20</v>
      </c>
      <c r="AJ507" s="188"/>
      <c r="AK507" s="188"/>
      <c r="AL507" s="188"/>
      <c r="AM507" s="188"/>
      <c r="AN507" s="268"/>
      <c r="AO507" s="268"/>
      <c r="AP507" s="206"/>
      <c r="AQ507" s="206"/>
    </row>
    <row r="508" spans="1:43" x14ac:dyDescent="0.35">
      <c r="A508" s="46"/>
      <c r="B508" s="189"/>
      <c r="C508" s="192"/>
      <c r="D508" s="195"/>
      <c r="E508" s="195"/>
      <c r="F508" s="195"/>
      <c r="G508" s="195"/>
      <c r="H508" s="201"/>
      <c r="I508" s="189"/>
      <c r="J508" s="189"/>
      <c r="K508" s="189"/>
      <c r="L508" s="189"/>
      <c r="M508" s="518"/>
      <c r="N508" s="189"/>
      <c r="O508" s="207"/>
      <c r="P508" s="189"/>
      <c r="Q508" s="207"/>
      <c r="R508" s="189"/>
      <c r="S508" s="51"/>
      <c r="T508" s="35" t="str">
        <f t="shared" si="452"/>
        <v xml:space="preserve"> </v>
      </c>
      <c r="U508" s="36"/>
      <c r="V508" s="36"/>
      <c r="W508" s="36"/>
      <c r="X508" s="36"/>
      <c r="Y508" s="36"/>
      <c r="Z508" s="210"/>
      <c r="AA508" s="35">
        <f t="shared" si="453"/>
        <v>0</v>
      </c>
      <c r="AB508" s="35">
        <f t="shared" si="454"/>
        <v>0</v>
      </c>
      <c r="AC508" s="35">
        <f>($AD$65*((AA508+AB508))/100)</f>
        <v>0</v>
      </c>
      <c r="AD508" s="35">
        <f t="shared" si="541"/>
        <v>49.92</v>
      </c>
      <c r="AE508" s="210"/>
      <c r="AF508" s="35">
        <f t="shared" si="455"/>
        <v>0</v>
      </c>
      <c r="AG508" s="35">
        <f t="shared" si="456"/>
        <v>0</v>
      </c>
      <c r="AH508" s="35">
        <f>($AI$65*((AF508+AG508))/100)</f>
        <v>0</v>
      </c>
      <c r="AI508" s="35">
        <f t="shared" si="542"/>
        <v>20</v>
      </c>
      <c r="AJ508" s="189"/>
      <c r="AK508" s="189"/>
      <c r="AL508" s="189"/>
      <c r="AM508" s="189"/>
      <c r="AN508" s="269"/>
      <c r="AO508" s="269"/>
      <c r="AP508" s="207"/>
      <c r="AQ508" s="207"/>
    </row>
    <row r="509" spans="1:43" ht="261" x14ac:dyDescent="0.35">
      <c r="A509" s="186">
        <v>148</v>
      </c>
      <c r="B509" s="187" t="s">
        <v>1144</v>
      </c>
      <c r="C509" s="190" t="s">
        <v>1145</v>
      </c>
      <c r="D509" s="193" t="s">
        <v>1240</v>
      </c>
      <c r="E509" s="193"/>
      <c r="F509" s="193"/>
      <c r="G509" s="297"/>
      <c r="H509" s="199" t="s">
        <v>1241</v>
      </c>
      <c r="I509" s="187" t="s">
        <v>96</v>
      </c>
      <c r="J509" s="187" t="s">
        <v>75</v>
      </c>
      <c r="K509" s="307" t="s">
        <v>97</v>
      </c>
      <c r="L509" s="187" t="s">
        <v>98</v>
      </c>
      <c r="M509" s="319">
        <v>4000</v>
      </c>
      <c r="N509" s="187" t="s">
        <v>214</v>
      </c>
      <c r="O509" s="205">
        <f t="shared" ref="O509" si="543">IF(N509="Muy alta",100,IF(N509="Alta",80,IF(N509="Media",60,IF(N509="Baja",40,IF(N509="Muy baja",20,0)))))</f>
        <v>100</v>
      </c>
      <c r="P509" s="187" t="s">
        <v>79</v>
      </c>
      <c r="Q509" s="205">
        <f t="shared" ref="Q509" si="544">IF(P509="Catastrófico",100,IF(P509="Mayor",80,IF(P509="Moderado",60,IF(P509="Menor",40,IF(P509="Leve",20,0)))))</f>
        <v>80</v>
      </c>
      <c r="R509" s="187" t="s">
        <v>80</v>
      </c>
      <c r="S509" s="51" t="s">
        <v>1242</v>
      </c>
      <c r="T509" s="35" t="str">
        <f t="shared" si="452"/>
        <v>Probabilidad</v>
      </c>
      <c r="U509" s="36" t="s">
        <v>83</v>
      </c>
      <c r="V509" s="36" t="s">
        <v>84</v>
      </c>
      <c r="W509" s="36" t="s">
        <v>85</v>
      </c>
      <c r="X509" s="36" t="s">
        <v>86</v>
      </c>
      <c r="Y509" s="36" t="s">
        <v>87</v>
      </c>
      <c r="Z509" s="208">
        <f t="shared" ref="Z509" si="545">AD511</f>
        <v>83.872</v>
      </c>
      <c r="AA509" s="35">
        <f t="shared" si="453"/>
        <v>25</v>
      </c>
      <c r="AB509" s="35">
        <f t="shared" si="454"/>
        <v>15</v>
      </c>
      <c r="AC509" s="35">
        <f>($O$67*((AA509+AB509))/100)</f>
        <v>0</v>
      </c>
      <c r="AD509" s="35">
        <f t="shared" ref="AD509" si="546">O509-AC509</f>
        <v>100</v>
      </c>
      <c r="AE509" s="208">
        <f t="shared" ref="AE509" si="547">AI511</f>
        <v>80</v>
      </c>
      <c r="AF509" s="35">
        <f t="shared" si="455"/>
        <v>0</v>
      </c>
      <c r="AG509" s="35">
        <f t="shared" si="456"/>
        <v>0</v>
      </c>
      <c r="AH509" s="35">
        <f>($Q$67*(AF509+AG509)/100)</f>
        <v>0</v>
      </c>
      <c r="AI509" s="35">
        <f t="shared" ref="AI509" si="548">Q509-AH509</f>
        <v>80</v>
      </c>
      <c r="AJ509" s="187" t="s">
        <v>80</v>
      </c>
      <c r="AK509" s="187" t="s">
        <v>102</v>
      </c>
      <c r="AL509" s="187" t="s">
        <v>1243</v>
      </c>
      <c r="AM509" s="34" t="s">
        <v>1244</v>
      </c>
      <c r="AN509" s="106">
        <v>44545</v>
      </c>
      <c r="AO509" s="106">
        <v>44866</v>
      </c>
      <c r="AP509" s="107" t="s">
        <v>1152</v>
      </c>
      <c r="AQ509" s="107" t="s">
        <v>1232</v>
      </c>
    </row>
    <row r="510" spans="1:43" ht="159.5" x14ac:dyDescent="0.35">
      <c r="A510" s="186"/>
      <c r="B510" s="188"/>
      <c r="C510" s="191"/>
      <c r="D510" s="194"/>
      <c r="E510" s="194"/>
      <c r="F510" s="194"/>
      <c r="G510" s="404"/>
      <c r="H510" s="200"/>
      <c r="I510" s="188"/>
      <c r="J510" s="188"/>
      <c r="K510" s="308"/>
      <c r="L510" s="188"/>
      <c r="M510" s="320"/>
      <c r="N510" s="188"/>
      <c r="O510" s="206"/>
      <c r="P510" s="188"/>
      <c r="Q510" s="206"/>
      <c r="R510" s="188"/>
      <c r="S510" s="51" t="s">
        <v>1245</v>
      </c>
      <c r="T510" s="35" t="str">
        <f t="shared" si="452"/>
        <v>Probabilidad</v>
      </c>
      <c r="U510" s="36" t="s">
        <v>83</v>
      </c>
      <c r="V510" s="36" t="s">
        <v>84</v>
      </c>
      <c r="W510" s="36" t="s">
        <v>85</v>
      </c>
      <c r="X510" s="36" t="s">
        <v>86</v>
      </c>
      <c r="Y510" s="36" t="s">
        <v>87</v>
      </c>
      <c r="Z510" s="209"/>
      <c r="AA510" s="35">
        <f t="shared" si="453"/>
        <v>25</v>
      </c>
      <c r="AB510" s="35">
        <f t="shared" si="454"/>
        <v>15</v>
      </c>
      <c r="AC510" s="35">
        <f>($AD$67*((AA510+AB510))/100)</f>
        <v>10.08</v>
      </c>
      <c r="AD510" s="35">
        <f t="shared" ref="AD510:AD511" si="549">AD509-AC510</f>
        <v>89.92</v>
      </c>
      <c r="AE510" s="209"/>
      <c r="AF510" s="35">
        <f t="shared" si="455"/>
        <v>0</v>
      </c>
      <c r="AG510" s="35">
        <f t="shared" si="456"/>
        <v>0</v>
      </c>
      <c r="AH510" s="35">
        <f>($AI$67*((AF510+AG510))/100)</f>
        <v>0</v>
      </c>
      <c r="AI510" s="35">
        <f t="shared" ref="AI510:AI511" si="550">AI509-AH510</f>
        <v>80</v>
      </c>
      <c r="AJ510" s="188"/>
      <c r="AK510" s="188"/>
      <c r="AL510" s="188"/>
      <c r="AM510" s="187" t="s">
        <v>1246</v>
      </c>
      <c r="AN510" s="182">
        <v>44545</v>
      </c>
      <c r="AO510" s="182">
        <v>44866</v>
      </c>
      <c r="AP510" s="205" t="s">
        <v>1152</v>
      </c>
      <c r="AQ510" s="205" t="s">
        <v>1232</v>
      </c>
    </row>
    <row r="511" spans="1:43" ht="116" x14ac:dyDescent="0.35">
      <c r="A511" s="186"/>
      <c r="B511" s="189"/>
      <c r="C511" s="192"/>
      <c r="D511" s="195"/>
      <c r="E511" s="195"/>
      <c r="F511" s="195"/>
      <c r="G511" s="405"/>
      <c r="H511" s="201"/>
      <c r="I511" s="189"/>
      <c r="J511" s="189"/>
      <c r="K511" s="309"/>
      <c r="L511" s="189"/>
      <c r="M511" s="321"/>
      <c r="N511" s="189"/>
      <c r="O511" s="207"/>
      <c r="P511" s="189"/>
      <c r="Q511" s="207"/>
      <c r="R511" s="189"/>
      <c r="S511" s="51" t="s">
        <v>1247</v>
      </c>
      <c r="T511" s="35" t="str">
        <f t="shared" si="452"/>
        <v>Probabilidad</v>
      </c>
      <c r="U511" s="36" t="s">
        <v>83</v>
      </c>
      <c r="V511" s="36" t="s">
        <v>84</v>
      </c>
      <c r="W511" s="36" t="s">
        <v>85</v>
      </c>
      <c r="X511" s="36" t="s">
        <v>86</v>
      </c>
      <c r="Y511" s="36" t="s">
        <v>87</v>
      </c>
      <c r="Z511" s="210"/>
      <c r="AA511" s="35">
        <f t="shared" si="453"/>
        <v>25</v>
      </c>
      <c r="AB511" s="35">
        <f t="shared" si="454"/>
        <v>15</v>
      </c>
      <c r="AC511" s="35">
        <f>($AD$68*((AA511+AB511))/100)</f>
        <v>6.0479999999999992</v>
      </c>
      <c r="AD511" s="35">
        <f t="shared" si="549"/>
        <v>83.872</v>
      </c>
      <c r="AE511" s="210"/>
      <c r="AF511" s="35">
        <f t="shared" si="455"/>
        <v>0</v>
      </c>
      <c r="AG511" s="35">
        <f t="shared" si="456"/>
        <v>0</v>
      </c>
      <c r="AH511" s="35">
        <f>($AI$68*((AF511+AG511))/100)</f>
        <v>0</v>
      </c>
      <c r="AI511" s="35">
        <f t="shared" si="550"/>
        <v>80</v>
      </c>
      <c r="AJ511" s="189"/>
      <c r="AK511" s="189"/>
      <c r="AL511" s="189"/>
      <c r="AM511" s="189"/>
      <c r="AN511" s="184"/>
      <c r="AO511" s="184"/>
      <c r="AP511" s="207"/>
      <c r="AQ511" s="207"/>
    </row>
    <row r="512" spans="1:43" ht="188.5" x14ac:dyDescent="0.35">
      <c r="A512" s="186">
        <v>149</v>
      </c>
      <c r="B512" s="187" t="s">
        <v>1144</v>
      </c>
      <c r="C512" s="190" t="s">
        <v>1145</v>
      </c>
      <c r="D512" s="193" t="s">
        <v>1248</v>
      </c>
      <c r="E512" s="196" t="s">
        <v>70</v>
      </c>
      <c r="F512" s="193" t="s">
        <v>1249</v>
      </c>
      <c r="G512" s="193" t="s">
        <v>1250</v>
      </c>
      <c r="H512" s="199" t="str">
        <f>CONCATENATE(E512," ",F512," ",G512)</f>
        <v xml:space="preserve">Posibilidad de pérdida económica y reputacional por divulgación o alteración no autorizada de los sistemas de información y/o la información sensible registrada en documento físico o digital a la que se tiene autorización de acceso (Activos críticos asociados). debido a vandalismo o hurto, por ausencia o insuficiencia de controles de acceso al archivo digital, acciones involuntarias y/o deliberadas de usuario por ausencia o insuficiencia en la gestión de eventos de monitoreo o por almacenamiento de información sin protección, acceso no controlado a información sensible / confidencial, desconocimiento de los procedimientos y controles de Seguridad de la Información y/o por omisión o inadecuado proceso de identificación y calificación de los activos de información.
</v>
      </c>
      <c r="I512" s="202" t="s">
        <v>133</v>
      </c>
      <c r="J512" s="202" t="s">
        <v>1251</v>
      </c>
      <c r="K512" s="187" t="s">
        <v>76</v>
      </c>
      <c r="L512" s="187" t="s">
        <v>77</v>
      </c>
      <c r="M512" s="187">
        <v>150</v>
      </c>
      <c r="N512" s="187" t="s">
        <v>124</v>
      </c>
      <c r="O512" s="205">
        <f t="shared" ref="O512" si="551">IF(N512="Muy alta",100,IF(N512="Alta",80,IF(N512="Media",60,IF(N512="Baja",40,IF(N512="Muy baja",20,0)))))</f>
        <v>40</v>
      </c>
      <c r="P512" s="187" t="s">
        <v>79</v>
      </c>
      <c r="Q512" s="205">
        <f t="shared" ref="Q512" si="552">IF(P512="Catastrófico",100,IF(P512="Mayor",80,IF(P512="Moderado",60,IF(P512="Menor",40,IF(P512="Leve",20,0)))))</f>
        <v>80</v>
      </c>
      <c r="R512" s="187" t="s">
        <v>80</v>
      </c>
      <c r="S512" s="51" t="s">
        <v>1252</v>
      </c>
      <c r="T512" s="35" t="str">
        <f t="shared" si="452"/>
        <v>Probabilidad</v>
      </c>
      <c r="U512" s="36" t="s">
        <v>83</v>
      </c>
      <c r="V512" s="36" t="s">
        <v>84</v>
      </c>
      <c r="W512" s="36" t="s">
        <v>85</v>
      </c>
      <c r="X512" s="36" t="s">
        <v>86</v>
      </c>
      <c r="Y512" s="36" t="s">
        <v>87</v>
      </c>
      <c r="Z512" s="208">
        <f t="shared" ref="Z512" si="553">AD515</f>
        <v>13.12</v>
      </c>
      <c r="AA512" s="35">
        <f t="shared" si="453"/>
        <v>25</v>
      </c>
      <c r="AB512" s="35">
        <f t="shared" si="454"/>
        <v>15</v>
      </c>
      <c r="AC512" s="35">
        <f>($O$70*((AA512+AB512))/100)</f>
        <v>0</v>
      </c>
      <c r="AD512" s="35">
        <f t="shared" ref="AD512" si="554">O512-AC512</f>
        <v>40</v>
      </c>
      <c r="AE512" s="208">
        <f t="shared" ref="AE512" si="555">AI515</f>
        <v>60</v>
      </c>
      <c r="AF512" s="35">
        <f t="shared" si="455"/>
        <v>0</v>
      </c>
      <c r="AG512" s="35">
        <f t="shared" si="456"/>
        <v>0</v>
      </c>
      <c r="AH512" s="35">
        <f>($Q$70*((AF512+AG512))/100)</f>
        <v>0</v>
      </c>
      <c r="AI512" s="35">
        <f t="shared" ref="AI512" si="556">Q512-AH512</f>
        <v>80</v>
      </c>
      <c r="AJ512" s="187" t="s">
        <v>88</v>
      </c>
      <c r="AK512" s="187" t="s">
        <v>102</v>
      </c>
      <c r="AL512" s="187" t="s">
        <v>1253</v>
      </c>
      <c r="AM512" s="34" t="s">
        <v>1254</v>
      </c>
      <c r="AN512" s="106">
        <v>44545</v>
      </c>
      <c r="AO512" s="106">
        <v>44866</v>
      </c>
      <c r="AP512" s="106" t="s">
        <v>1152</v>
      </c>
      <c r="AQ512" s="107" t="s">
        <v>1255</v>
      </c>
    </row>
    <row r="513" spans="1:43" ht="188.5" x14ac:dyDescent="0.35">
      <c r="A513" s="186"/>
      <c r="B513" s="188"/>
      <c r="C513" s="191"/>
      <c r="D513" s="194"/>
      <c r="E513" s="197"/>
      <c r="F513" s="194"/>
      <c r="G513" s="194"/>
      <c r="H513" s="200"/>
      <c r="I513" s="203"/>
      <c r="J513" s="203"/>
      <c r="K513" s="188"/>
      <c r="L513" s="188"/>
      <c r="M513" s="188"/>
      <c r="N513" s="188"/>
      <c r="O513" s="206"/>
      <c r="P513" s="188"/>
      <c r="Q513" s="206"/>
      <c r="R513" s="188"/>
      <c r="S513" s="51" t="s">
        <v>1256</v>
      </c>
      <c r="T513" s="35" t="str">
        <f t="shared" si="452"/>
        <v>Probabilidad</v>
      </c>
      <c r="U513" s="36" t="s">
        <v>83</v>
      </c>
      <c r="V513" s="36" t="s">
        <v>84</v>
      </c>
      <c r="W513" s="36" t="s">
        <v>85</v>
      </c>
      <c r="X513" s="36" t="s">
        <v>86</v>
      </c>
      <c r="Y513" s="36" t="s">
        <v>87</v>
      </c>
      <c r="Z513" s="209"/>
      <c r="AA513" s="35">
        <f t="shared" si="453"/>
        <v>25</v>
      </c>
      <c r="AB513" s="35">
        <f t="shared" si="454"/>
        <v>15</v>
      </c>
      <c r="AC513" s="35">
        <f>($AD$70*((AA513+AB513))/100)</f>
        <v>16.8</v>
      </c>
      <c r="AD513" s="35">
        <f t="shared" ref="AD513:AD514" si="557">AD512-AC513</f>
        <v>23.2</v>
      </c>
      <c r="AE513" s="209"/>
      <c r="AF513" s="35">
        <f t="shared" si="455"/>
        <v>0</v>
      </c>
      <c r="AG513" s="35">
        <f t="shared" si="456"/>
        <v>0</v>
      </c>
      <c r="AH513" s="35">
        <f>($AI$70*((AF513+AG513))/100)</f>
        <v>0</v>
      </c>
      <c r="AI513" s="35">
        <f t="shared" ref="AI513:AI514" si="558">AI512-AH513</f>
        <v>80</v>
      </c>
      <c r="AJ513" s="188"/>
      <c r="AK513" s="188"/>
      <c r="AL513" s="188"/>
      <c r="AM513" s="34" t="s">
        <v>1257</v>
      </c>
      <c r="AN513" s="106">
        <v>44545</v>
      </c>
      <c r="AO513" s="106">
        <v>44866</v>
      </c>
      <c r="AP513" s="106" t="s">
        <v>1152</v>
      </c>
      <c r="AQ513" s="107" t="s">
        <v>1258</v>
      </c>
    </row>
    <row r="514" spans="1:43" ht="130.5" x14ac:dyDescent="0.35">
      <c r="A514" s="186"/>
      <c r="B514" s="188"/>
      <c r="C514" s="191"/>
      <c r="D514" s="194"/>
      <c r="E514" s="197"/>
      <c r="F514" s="194"/>
      <c r="G514" s="194"/>
      <c r="H514" s="200"/>
      <c r="I514" s="203"/>
      <c r="J514" s="203"/>
      <c r="K514" s="188"/>
      <c r="L514" s="188"/>
      <c r="M514" s="188"/>
      <c r="N514" s="188"/>
      <c r="O514" s="206"/>
      <c r="P514" s="188"/>
      <c r="Q514" s="206"/>
      <c r="R514" s="188"/>
      <c r="S514" s="51" t="s">
        <v>1259</v>
      </c>
      <c r="T514" s="35" t="str">
        <f t="shared" si="452"/>
        <v>Probabilidad</v>
      </c>
      <c r="U514" s="36" t="s">
        <v>83</v>
      </c>
      <c r="V514" s="36" t="s">
        <v>84</v>
      </c>
      <c r="W514" s="36" t="s">
        <v>85</v>
      </c>
      <c r="X514" s="36" t="s">
        <v>86</v>
      </c>
      <c r="Y514" s="36" t="s">
        <v>87</v>
      </c>
      <c r="Z514" s="209"/>
      <c r="AA514" s="35">
        <f t="shared" si="453"/>
        <v>25</v>
      </c>
      <c r="AB514" s="35">
        <f t="shared" si="454"/>
        <v>15</v>
      </c>
      <c r="AC514" s="35">
        <f>($AD$71*((AA514+AB514))/100)</f>
        <v>10.08</v>
      </c>
      <c r="AD514" s="35">
        <f t="shared" si="557"/>
        <v>13.12</v>
      </c>
      <c r="AE514" s="209"/>
      <c r="AF514" s="35">
        <f t="shared" si="455"/>
        <v>0</v>
      </c>
      <c r="AG514" s="35">
        <f t="shared" si="456"/>
        <v>0</v>
      </c>
      <c r="AH514" s="35">
        <f>($AI$71*((AF514+AG514))/100)</f>
        <v>0</v>
      </c>
      <c r="AI514" s="35">
        <f t="shared" si="558"/>
        <v>80</v>
      </c>
      <c r="AJ514" s="188"/>
      <c r="AK514" s="188"/>
      <c r="AL514" s="188"/>
      <c r="AM514" s="34" t="s">
        <v>1260</v>
      </c>
      <c r="AN514" s="106">
        <v>44545</v>
      </c>
      <c r="AO514" s="106">
        <v>44866</v>
      </c>
      <c r="AP514" s="106" t="s">
        <v>1152</v>
      </c>
      <c r="AQ514" s="107" t="s">
        <v>1258</v>
      </c>
    </row>
    <row r="515" spans="1:43" ht="159.5" x14ac:dyDescent="0.35">
      <c r="A515" s="186"/>
      <c r="B515" s="189"/>
      <c r="C515" s="192"/>
      <c r="D515" s="195"/>
      <c r="E515" s="198"/>
      <c r="F515" s="195"/>
      <c r="G515" s="195"/>
      <c r="H515" s="201"/>
      <c r="I515" s="204"/>
      <c r="J515" s="204"/>
      <c r="K515" s="189"/>
      <c r="L515" s="189"/>
      <c r="M515" s="189"/>
      <c r="N515" s="189"/>
      <c r="O515" s="207"/>
      <c r="P515" s="189"/>
      <c r="Q515" s="207"/>
      <c r="R515" s="189"/>
      <c r="S515" s="51" t="s">
        <v>1261</v>
      </c>
      <c r="T515" s="35" t="str">
        <f t="shared" si="452"/>
        <v>Impacto</v>
      </c>
      <c r="U515" s="36" t="s">
        <v>93</v>
      </c>
      <c r="V515" s="36" t="s">
        <v>84</v>
      </c>
      <c r="W515" s="36" t="s">
        <v>85</v>
      </c>
      <c r="X515" s="36" t="s">
        <v>86</v>
      </c>
      <c r="Y515" s="36" t="s">
        <v>87</v>
      </c>
      <c r="Z515" s="210"/>
      <c r="AA515" s="35">
        <f t="shared" si="453"/>
        <v>0</v>
      </c>
      <c r="AB515" s="35">
        <f t="shared" si="454"/>
        <v>0</v>
      </c>
      <c r="AC515" s="35">
        <f>($AD$72*((AA515+AB515))/100)</f>
        <v>0</v>
      </c>
      <c r="AD515" s="35">
        <f>AD514-AC515</f>
        <v>13.12</v>
      </c>
      <c r="AE515" s="210"/>
      <c r="AF515" s="35">
        <f t="shared" si="455"/>
        <v>10</v>
      </c>
      <c r="AG515" s="35">
        <f t="shared" si="456"/>
        <v>15</v>
      </c>
      <c r="AH515" s="35">
        <f>($AI$72*((AF515+AG515))/100)</f>
        <v>20</v>
      </c>
      <c r="AI515" s="35">
        <f>AI514-AH515</f>
        <v>60</v>
      </c>
      <c r="AJ515" s="189"/>
      <c r="AK515" s="189"/>
      <c r="AL515" s="189"/>
      <c r="AM515" s="34" t="s">
        <v>1262</v>
      </c>
      <c r="AN515" s="106">
        <v>44545</v>
      </c>
      <c r="AO515" s="106">
        <v>44866</v>
      </c>
      <c r="AP515" s="106" t="s">
        <v>1152</v>
      </c>
      <c r="AQ515" s="107" t="s">
        <v>1263</v>
      </c>
    </row>
    <row r="516" spans="1:43" ht="116" x14ac:dyDescent="0.35">
      <c r="A516" s="186">
        <v>150</v>
      </c>
      <c r="B516" s="187" t="s">
        <v>1144</v>
      </c>
      <c r="C516" s="190" t="s">
        <v>1145</v>
      </c>
      <c r="D516" s="193" t="s">
        <v>1264</v>
      </c>
      <c r="E516" s="193" t="s">
        <v>70</v>
      </c>
      <c r="F516" s="193" t="s">
        <v>1265</v>
      </c>
      <c r="G516" s="193" t="s">
        <v>1266</v>
      </c>
      <c r="H516" s="199" t="str">
        <f t="shared" ref="H516" si="559">CONCATENATE(E516," ",F516," ",G516)</f>
        <v>Posibilidad de pérdida económica y reputacional por incumplimiento en el otorgamiento de la  compensación económica de la medida de indemnización administrativa de acuerdo con lo estipulado en la Ley 1448 de 2011 por priorización errónea de víctimas que no cumplan los criterios, desactualización de la información de destinatarios y/o información de las víctimas directas, documento de identidad, liquidación de indemnización para el hecho victimizante de desplazamiento forzado o que no coincida el tiempo de inclusión con la liquidación, no disponibilidad de dinero para cada proceso bancario y/o que la base de datos, las cartas de pago y notificación no se encuentren creadas y habilitadas en Indemniza para el territorio en el momento de la ejecución y fecha en que se inicia el proceso de cobro.</v>
      </c>
      <c r="I516" s="202" t="s">
        <v>74</v>
      </c>
      <c r="J516" s="202" t="s">
        <v>75</v>
      </c>
      <c r="K516" s="187" t="s">
        <v>76</v>
      </c>
      <c r="L516" s="187" t="s">
        <v>77</v>
      </c>
      <c r="M516" s="187">
        <v>110000</v>
      </c>
      <c r="N516" s="187" t="s">
        <v>214</v>
      </c>
      <c r="O516" s="205">
        <f t="shared" ref="O516" si="560">IF(N516="Muy alta",100,IF(N516="Alta",80,IF(N516="Media",60,IF(N516="Baja",40,IF(N516="Muy baja",20,0)))))</f>
        <v>100</v>
      </c>
      <c r="P516" s="187" t="s">
        <v>88</v>
      </c>
      <c r="Q516" s="205">
        <f t="shared" ref="Q516" si="561">IF(P516="Catastrófico",100,IF(P516="Mayor",80,IF(P516="Moderado",60,IF(P516="Menor",40,IF(P516="Leve",20,0)))))</f>
        <v>60</v>
      </c>
      <c r="R516" s="187" t="s">
        <v>80</v>
      </c>
      <c r="S516" s="51" t="s">
        <v>1267</v>
      </c>
      <c r="T516" s="35" t="str">
        <f t="shared" si="452"/>
        <v>Probabilidad</v>
      </c>
      <c r="U516" s="36" t="s">
        <v>83</v>
      </c>
      <c r="V516" s="36" t="s">
        <v>84</v>
      </c>
      <c r="W516" s="36" t="s">
        <v>85</v>
      </c>
      <c r="X516" s="36" t="s">
        <v>86</v>
      </c>
      <c r="Y516" s="36" t="s">
        <v>87</v>
      </c>
      <c r="Z516" s="208">
        <f t="shared" ref="Z516" si="562">AD518</f>
        <v>75.52</v>
      </c>
      <c r="AA516" s="35">
        <f t="shared" si="453"/>
        <v>25</v>
      </c>
      <c r="AB516" s="35">
        <f t="shared" si="454"/>
        <v>15</v>
      </c>
      <c r="AC516" s="35">
        <f>($O$74*((AA516+AB516))/100)</f>
        <v>0</v>
      </c>
      <c r="AD516" s="35">
        <f t="shared" ref="AD516" si="563">O516-AC516</f>
        <v>100</v>
      </c>
      <c r="AE516" s="208">
        <f t="shared" ref="AE516" si="564">AI518</f>
        <v>60</v>
      </c>
      <c r="AF516" s="35">
        <f t="shared" si="455"/>
        <v>0</v>
      </c>
      <c r="AG516" s="35">
        <f t="shared" si="456"/>
        <v>0</v>
      </c>
      <c r="AH516" s="35">
        <f>($Q$74*((AF516+AG516))/100)</f>
        <v>0</v>
      </c>
      <c r="AI516" s="35">
        <f t="shared" ref="AI516" si="565">Q516-AH516</f>
        <v>60</v>
      </c>
      <c r="AJ516" s="187" t="s">
        <v>88</v>
      </c>
      <c r="AK516" s="187" t="s">
        <v>102</v>
      </c>
      <c r="AL516" s="187" t="s">
        <v>1268</v>
      </c>
      <c r="AM516" s="307" t="s">
        <v>1269</v>
      </c>
      <c r="AN516" s="182">
        <v>44545</v>
      </c>
      <c r="AO516" s="182">
        <v>44712</v>
      </c>
      <c r="AP516" s="205" t="s">
        <v>1152</v>
      </c>
      <c r="AQ516" s="205" t="s">
        <v>1270</v>
      </c>
    </row>
    <row r="517" spans="1:43" ht="217.5" x14ac:dyDescent="0.35">
      <c r="A517" s="186"/>
      <c r="B517" s="188"/>
      <c r="C517" s="191"/>
      <c r="D517" s="194"/>
      <c r="E517" s="194"/>
      <c r="F517" s="194"/>
      <c r="G517" s="194"/>
      <c r="H517" s="200"/>
      <c r="I517" s="203"/>
      <c r="J517" s="203"/>
      <c r="K517" s="188"/>
      <c r="L517" s="188"/>
      <c r="M517" s="188"/>
      <c r="N517" s="188"/>
      <c r="O517" s="206"/>
      <c r="P517" s="188"/>
      <c r="Q517" s="206"/>
      <c r="R517" s="188"/>
      <c r="S517" s="51" t="s">
        <v>1271</v>
      </c>
      <c r="T517" s="35" t="str">
        <f t="shared" si="452"/>
        <v>Probabilidad</v>
      </c>
      <c r="U517" s="36" t="s">
        <v>83</v>
      </c>
      <c r="V517" s="36" t="s">
        <v>84</v>
      </c>
      <c r="W517" s="36" t="s">
        <v>85</v>
      </c>
      <c r="X517" s="36" t="s">
        <v>86</v>
      </c>
      <c r="Y517" s="36" t="s">
        <v>87</v>
      </c>
      <c r="Z517" s="209"/>
      <c r="AA517" s="35">
        <f t="shared" si="453"/>
        <v>25</v>
      </c>
      <c r="AB517" s="35">
        <f t="shared" si="454"/>
        <v>15</v>
      </c>
      <c r="AC517" s="35">
        <f>($AD$74*((AA517+AB517))/100)</f>
        <v>14.4</v>
      </c>
      <c r="AD517" s="35">
        <f t="shared" ref="AD517:AD518" si="566">AD516-AC517</f>
        <v>85.6</v>
      </c>
      <c r="AE517" s="209"/>
      <c r="AF517" s="35">
        <f t="shared" si="455"/>
        <v>0</v>
      </c>
      <c r="AG517" s="35">
        <f t="shared" si="456"/>
        <v>0</v>
      </c>
      <c r="AH517" s="35">
        <f>($AI$74*((AF517+AG517))/100)</f>
        <v>0</v>
      </c>
      <c r="AI517" s="35">
        <f t="shared" ref="AI517:AI518" si="567">AI516-AH517</f>
        <v>60</v>
      </c>
      <c r="AJ517" s="188"/>
      <c r="AK517" s="188"/>
      <c r="AL517" s="188"/>
      <c r="AM517" s="308"/>
      <c r="AN517" s="183"/>
      <c r="AO517" s="183"/>
      <c r="AP517" s="206"/>
      <c r="AQ517" s="206"/>
    </row>
    <row r="518" spans="1:43" ht="145" x14ac:dyDescent="0.35">
      <c r="A518" s="186"/>
      <c r="B518" s="189"/>
      <c r="C518" s="192"/>
      <c r="D518" s="195"/>
      <c r="E518" s="195"/>
      <c r="F518" s="195"/>
      <c r="G518" s="195"/>
      <c r="H518" s="201"/>
      <c r="I518" s="204"/>
      <c r="J518" s="204"/>
      <c r="K518" s="189"/>
      <c r="L518" s="189"/>
      <c r="M518" s="189"/>
      <c r="N518" s="189"/>
      <c r="O518" s="207"/>
      <c r="P518" s="189"/>
      <c r="Q518" s="207"/>
      <c r="R518" s="189"/>
      <c r="S518" s="51" t="s">
        <v>1272</v>
      </c>
      <c r="T518" s="35" t="str">
        <f t="shared" si="452"/>
        <v>Probabilidad</v>
      </c>
      <c r="U518" s="36" t="s">
        <v>83</v>
      </c>
      <c r="V518" s="36" t="s">
        <v>84</v>
      </c>
      <c r="W518" s="36" t="s">
        <v>85</v>
      </c>
      <c r="X518" s="36" t="s">
        <v>86</v>
      </c>
      <c r="Y518" s="36" t="s">
        <v>87</v>
      </c>
      <c r="Z518" s="210"/>
      <c r="AA518" s="35">
        <f t="shared" si="453"/>
        <v>25</v>
      </c>
      <c r="AB518" s="35">
        <f t="shared" si="454"/>
        <v>15</v>
      </c>
      <c r="AC518" s="35">
        <f>($AD$75*((AA518+AB518))/100)</f>
        <v>10.08</v>
      </c>
      <c r="AD518" s="35">
        <f t="shared" si="566"/>
        <v>75.52</v>
      </c>
      <c r="AE518" s="210"/>
      <c r="AF518" s="35">
        <f t="shared" si="455"/>
        <v>0</v>
      </c>
      <c r="AG518" s="35">
        <f t="shared" si="456"/>
        <v>0</v>
      </c>
      <c r="AH518" s="35">
        <f>($AI$75*((AF518+AG518))/100)</f>
        <v>0</v>
      </c>
      <c r="AI518" s="35">
        <f t="shared" si="567"/>
        <v>60</v>
      </c>
      <c r="AJ518" s="189"/>
      <c r="AK518" s="189"/>
      <c r="AL518" s="189"/>
      <c r="AM518" s="309"/>
      <c r="AN518" s="184"/>
      <c r="AO518" s="184"/>
      <c r="AP518" s="207"/>
      <c r="AQ518" s="207"/>
    </row>
    <row r="519" spans="1:43" ht="203" x14ac:dyDescent="0.35">
      <c r="A519" s="186">
        <v>151</v>
      </c>
      <c r="B519" s="187" t="s">
        <v>1144</v>
      </c>
      <c r="C519" s="190" t="s">
        <v>1145</v>
      </c>
      <c r="D519" s="193" t="s">
        <v>1264</v>
      </c>
      <c r="E519" s="193"/>
      <c r="F519" s="193"/>
      <c r="G519" s="193"/>
      <c r="H519" s="199" t="s">
        <v>1273</v>
      </c>
      <c r="I519" s="202" t="s">
        <v>96</v>
      </c>
      <c r="J519" s="202" t="s">
        <v>75</v>
      </c>
      <c r="K519" s="187" t="s">
        <v>97</v>
      </c>
      <c r="L519" s="187" t="s">
        <v>98</v>
      </c>
      <c r="M519" s="187">
        <v>110000</v>
      </c>
      <c r="N519" s="187" t="s">
        <v>214</v>
      </c>
      <c r="O519" s="205">
        <f t="shared" ref="O519" si="568">IF(N519="Muy alta",100,IF(N519="Alta",80,IF(N519="Media",60,IF(N519="Baja",40,IF(N519="Muy baja",20,0)))))</f>
        <v>100</v>
      </c>
      <c r="P519" s="187" t="s">
        <v>79</v>
      </c>
      <c r="Q519" s="205">
        <f t="shared" ref="Q519" si="569">IF(P519="Catastrófico",100,IF(P519="Mayor",80,IF(P519="Moderado",60,IF(P519="Menor",40,IF(P519="Leve",20,0)))))</f>
        <v>80</v>
      </c>
      <c r="R519" s="187" t="s">
        <v>80</v>
      </c>
      <c r="S519" s="51" t="s">
        <v>1274</v>
      </c>
      <c r="T519" s="35" t="str">
        <f t="shared" si="452"/>
        <v>Probabilidad</v>
      </c>
      <c r="U519" s="36" t="s">
        <v>83</v>
      </c>
      <c r="V519" s="36" t="s">
        <v>84</v>
      </c>
      <c r="W519" s="36" t="s">
        <v>85</v>
      </c>
      <c r="X519" s="36" t="s">
        <v>86</v>
      </c>
      <c r="Y519" s="36" t="s">
        <v>87</v>
      </c>
      <c r="Z519" s="208">
        <f t="shared" ref="Z519" si="570">AD521</f>
        <v>36</v>
      </c>
      <c r="AA519" s="35">
        <f t="shared" si="453"/>
        <v>25</v>
      </c>
      <c r="AB519" s="35">
        <f t="shared" si="454"/>
        <v>15</v>
      </c>
      <c r="AC519" s="35">
        <f>($O$77*((AA519+AB519))/100)</f>
        <v>40</v>
      </c>
      <c r="AD519" s="35">
        <f t="shared" ref="AD519" si="571">O519-AC519</f>
        <v>60</v>
      </c>
      <c r="AE519" s="208">
        <f t="shared" ref="AE519" si="572">AI521</f>
        <v>65</v>
      </c>
      <c r="AF519" s="35">
        <f t="shared" si="455"/>
        <v>0</v>
      </c>
      <c r="AG519" s="35">
        <f t="shared" si="456"/>
        <v>0</v>
      </c>
      <c r="AH519" s="35">
        <f>($Q$77*((AF519+AG519))/100)</f>
        <v>0</v>
      </c>
      <c r="AI519" s="35">
        <f t="shared" ref="AI519" si="573">Q519-AH519</f>
        <v>80</v>
      </c>
      <c r="AJ519" s="187" t="s">
        <v>88</v>
      </c>
      <c r="AK519" s="187" t="s">
        <v>102</v>
      </c>
      <c r="AL519" s="187" t="s">
        <v>1275</v>
      </c>
      <c r="AM519" s="307" t="s">
        <v>1276</v>
      </c>
      <c r="AN519" s="182">
        <v>44545</v>
      </c>
      <c r="AO519" s="182">
        <v>44712</v>
      </c>
      <c r="AP519" s="205" t="s">
        <v>1152</v>
      </c>
      <c r="AQ519" s="205" t="s">
        <v>1277</v>
      </c>
    </row>
    <row r="520" spans="1:43" ht="142.5" customHeight="1" x14ac:dyDescent="0.35">
      <c r="A520" s="186"/>
      <c r="B520" s="188"/>
      <c r="C520" s="191"/>
      <c r="D520" s="194"/>
      <c r="E520" s="194"/>
      <c r="F520" s="194"/>
      <c r="G520" s="194"/>
      <c r="H520" s="200"/>
      <c r="I520" s="203"/>
      <c r="J520" s="203"/>
      <c r="K520" s="188"/>
      <c r="L520" s="188"/>
      <c r="M520" s="188"/>
      <c r="N520" s="188"/>
      <c r="O520" s="206"/>
      <c r="P520" s="188"/>
      <c r="Q520" s="206"/>
      <c r="R520" s="188"/>
      <c r="S520" s="51" t="s">
        <v>1278</v>
      </c>
      <c r="T520" s="35" t="str">
        <f t="shared" si="452"/>
        <v>Probabilidad</v>
      </c>
      <c r="U520" s="36" t="s">
        <v>83</v>
      </c>
      <c r="V520" s="36" t="s">
        <v>84</v>
      </c>
      <c r="W520" s="36" t="s">
        <v>85</v>
      </c>
      <c r="X520" s="36" t="s">
        <v>86</v>
      </c>
      <c r="Y520" s="36" t="s">
        <v>87</v>
      </c>
      <c r="Z520" s="209"/>
      <c r="AA520" s="35">
        <f t="shared" si="453"/>
        <v>25</v>
      </c>
      <c r="AB520" s="35">
        <f t="shared" si="454"/>
        <v>15</v>
      </c>
      <c r="AC520" s="35">
        <f>($AD$77*((AA520+AB520))/100)</f>
        <v>24</v>
      </c>
      <c r="AD520" s="35">
        <f t="shared" ref="AD520:AD521" si="574">AD519-AC520</f>
        <v>36</v>
      </c>
      <c r="AE520" s="209"/>
      <c r="AF520" s="35">
        <f t="shared" si="455"/>
        <v>0</v>
      </c>
      <c r="AG520" s="35">
        <f t="shared" si="456"/>
        <v>0</v>
      </c>
      <c r="AH520" s="35">
        <f>($AI$77*((AF520+AG520))/100)</f>
        <v>0</v>
      </c>
      <c r="AI520" s="35">
        <f t="shared" ref="AI520:AI521" si="575">AI519-AH520</f>
        <v>80</v>
      </c>
      <c r="AJ520" s="188"/>
      <c r="AK520" s="188"/>
      <c r="AL520" s="188"/>
      <c r="AM520" s="308"/>
      <c r="AN520" s="183"/>
      <c r="AO520" s="183"/>
      <c r="AP520" s="206"/>
      <c r="AQ520" s="206"/>
    </row>
    <row r="521" spans="1:43" ht="188.5" x14ac:dyDescent="0.35">
      <c r="A521" s="186"/>
      <c r="B521" s="189"/>
      <c r="C521" s="192"/>
      <c r="D521" s="195"/>
      <c r="E521" s="195"/>
      <c r="F521" s="195"/>
      <c r="G521" s="195"/>
      <c r="H521" s="201"/>
      <c r="I521" s="204"/>
      <c r="J521" s="204"/>
      <c r="K521" s="189"/>
      <c r="L521" s="189"/>
      <c r="M521" s="189"/>
      <c r="N521" s="189"/>
      <c r="O521" s="207"/>
      <c r="P521" s="189"/>
      <c r="Q521" s="207"/>
      <c r="R521" s="189"/>
      <c r="S521" s="51" t="s">
        <v>1279</v>
      </c>
      <c r="T521" s="35" t="str">
        <f t="shared" si="452"/>
        <v>Impacto</v>
      </c>
      <c r="U521" s="36" t="s">
        <v>93</v>
      </c>
      <c r="V521" s="36" t="s">
        <v>84</v>
      </c>
      <c r="W521" s="36" t="s">
        <v>85</v>
      </c>
      <c r="X521" s="36" t="s">
        <v>86</v>
      </c>
      <c r="Y521" s="36" t="s">
        <v>87</v>
      </c>
      <c r="Z521" s="210"/>
      <c r="AA521" s="35">
        <f t="shared" si="453"/>
        <v>0</v>
      </c>
      <c r="AB521" s="35">
        <f t="shared" si="454"/>
        <v>0</v>
      </c>
      <c r="AC521" s="35">
        <f>($AD$78*((AA521+AB521))/100)</f>
        <v>0</v>
      </c>
      <c r="AD521" s="35">
        <f t="shared" si="574"/>
        <v>36</v>
      </c>
      <c r="AE521" s="210"/>
      <c r="AF521" s="35">
        <f t="shared" si="455"/>
        <v>10</v>
      </c>
      <c r="AG521" s="35">
        <f t="shared" si="456"/>
        <v>15</v>
      </c>
      <c r="AH521" s="35">
        <f>($AI$78*((AF521+AG521))/100)</f>
        <v>15</v>
      </c>
      <c r="AI521" s="35">
        <f t="shared" si="575"/>
        <v>65</v>
      </c>
      <c r="AJ521" s="189"/>
      <c r="AK521" s="189"/>
      <c r="AL521" s="189"/>
      <c r="AM521" s="309"/>
      <c r="AN521" s="184"/>
      <c r="AO521" s="184"/>
      <c r="AP521" s="207"/>
      <c r="AQ521" s="207"/>
    </row>
    <row r="522" spans="1:43" ht="202.5" customHeight="1" x14ac:dyDescent="0.35">
      <c r="A522" s="186">
        <v>152</v>
      </c>
      <c r="B522" s="187" t="s">
        <v>1280</v>
      </c>
      <c r="C522" s="190" t="s">
        <v>1281</v>
      </c>
      <c r="D522" s="193" t="s">
        <v>1282</v>
      </c>
      <c r="E522" s="196" t="s">
        <v>129</v>
      </c>
      <c r="F522" s="228" t="s">
        <v>1283</v>
      </c>
      <c r="G522" s="270" t="s">
        <v>1284</v>
      </c>
      <c r="H522" s="199" t="str">
        <f>CONCATENATE(E522," ",F522," ",G522)</f>
        <v>Posibilidad de pérdida reputacional ante las partes interesadas, por no brindar atención y orientación a los ciudadanos o no hacerlo de manera adecuada a través de los canales de atención: Telefónico, Virtual, Escrito, Presencial y Estrategias complementarias, debido a cambios frecuentes de lineamientos, indisponibilidad de los canales de atención, desactualización de información o gestión inadecuada de los recursos tecnológicos e informáticos, incumplimientos  en los tiempos de respuesta establecidos por parte de los procesos misionales y de apoyo.</v>
      </c>
      <c r="I522" s="202" t="s">
        <v>74</v>
      </c>
      <c r="J522" s="202" t="s">
        <v>75</v>
      </c>
      <c r="K522" s="187" t="s">
        <v>76</v>
      </c>
      <c r="L522" s="187" t="s">
        <v>77</v>
      </c>
      <c r="M522" s="187">
        <v>13850000</v>
      </c>
      <c r="N522" s="187" t="s">
        <v>214</v>
      </c>
      <c r="O522" s="205">
        <f>IF(N522="Muy alta",100,IF(N522="Alta",80,IF(N522="Media",60,IF(N522="Baja",40,IF(N522="Muy baja",20,0)))))</f>
        <v>100</v>
      </c>
      <c r="P522" s="187" t="s">
        <v>79</v>
      </c>
      <c r="Q522" s="205">
        <f>IF(P522="Catastrófico",100,IF(P522="Mayor",80,IF(P522="Moderado",60,IF(P522="Menor",40,IF(P522="Leve",20,0)))))</f>
        <v>80</v>
      </c>
      <c r="R522" s="187" t="s">
        <v>80</v>
      </c>
      <c r="S522" s="55" t="s">
        <v>1285</v>
      </c>
      <c r="T522" s="35" t="str">
        <f>IF(OR(U522="Preventivo",U522="Detectivo"),"Probabilidad",IF(U522="Correctivo","Impacto"," "))</f>
        <v>Probabilidad</v>
      </c>
      <c r="U522" s="36" t="s">
        <v>83</v>
      </c>
      <c r="V522" s="36" t="s">
        <v>84</v>
      </c>
      <c r="W522" s="36" t="s">
        <v>338</v>
      </c>
      <c r="X522" s="36" t="s">
        <v>86</v>
      </c>
      <c r="Y522" s="36" t="s">
        <v>87</v>
      </c>
      <c r="Z522" s="208">
        <v>25.2</v>
      </c>
      <c r="AA522" s="35">
        <v>25</v>
      </c>
      <c r="AB522" s="35">
        <v>15</v>
      </c>
      <c r="AC522" s="35">
        <v>40</v>
      </c>
      <c r="AD522" s="35">
        <v>60</v>
      </c>
      <c r="AE522" s="208">
        <v>60</v>
      </c>
      <c r="AF522" s="35">
        <f>IF(U522="Correctivo",10,0)</f>
        <v>0</v>
      </c>
      <c r="AG522" s="35">
        <f>IF(T522="Probabilidad",0,IF(V522="Automatizado",25,IF(V522="Manual",15,0)))</f>
        <v>0</v>
      </c>
      <c r="AH522" s="35" t="e">
        <f>($Q$7*((AF522+AG522))/100)</f>
        <v>#VALUE!</v>
      </c>
      <c r="AI522" s="35" t="e">
        <f>Q522-AH522</f>
        <v>#VALUE!</v>
      </c>
      <c r="AJ522" s="187" t="s">
        <v>88</v>
      </c>
      <c r="AK522" s="187" t="s">
        <v>102</v>
      </c>
      <c r="AL522" s="187" t="s">
        <v>1286</v>
      </c>
      <c r="AM522" s="434" t="s">
        <v>1287</v>
      </c>
      <c r="AN522" s="317">
        <v>44562</v>
      </c>
      <c r="AO522" s="317">
        <v>44926</v>
      </c>
      <c r="AP522" s="318" t="s">
        <v>1152</v>
      </c>
      <c r="AQ522" s="318" t="s">
        <v>1288</v>
      </c>
    </row>
    <row r="523" spans="1:43" ht="211.5" customHeight="1" x14ac:dyDescent="0.35">
      <c r="A523" s="186"/>
      <c r="B523" s="188"/>
      <c r="C523" s="191"/>
      <c r="D523" s="194"/>
      <c r="E523" s="197"/>
      <c r="F523" s="229"/>
      <c r="G523" s="271"/>
      <c r="H523" s="200"/>
      <c r="I523" s="203"/>
      <c r="J523" s="203"/>
      <c r="K523" s="188"/>
      <c r="L523" s="188"/>
      <c r="M523" s="188"/>
      <c r="N523" s="188"/>
      <c r="O523" s="206"/>
      <c r="P523" s="188"/>
      <c r="Q523" s="206"/>
      <c r="R523" s="188"/>
      <c r="S523" s="55" t="s">
        <v>1289</v>
      </c>
      <c r="T523" s="35" t="str">
        <f t="shared" ref="T523:T534" si="576">IF(OR(U523="Preventivo",U523="Detectivo"),"Probabilidad",IF(U523="Correctivo","Impacto"," "))</f>
        <v>Impacto</v>
      </c>
      <c r="U523" s="36" t="s">
        <v>93</v>
      </c>
      <c r="V523" s="36" t="s">
        <v>84</v>
      </c>
      <c r="W523" s="36" t="s">
        <v>85</v>
      </c>
      <c r="X523" s="36" t="s">
        <v>86</v>
      </c>
      <c r="Y523" s="36" t="s">
        <v>87</v>
      </c>
      <c r="Z523" s="209"/>
      <c r="AA523" s="35">
        <v>0</v>
      </c>
      <c r="AB523" s="35">
        <v>0</v>
      </c>
      <c r="AC523" s="35">
        <v>0</v>
      </c>
      <c r="AD523" s="35">
        <v>60</v>
      </c>
      <c r="AE523" s="209"/>
      <c r="AF523" s="35">
        <f t="shared" ref="AF523:AF534" si="577">IF(U523="Correctivo",10,0)</f>
        <v>10</v>
      </c>
      <c r="AG523" s="35">
        <f t="shared" ref="AG523:AG534" si="578">IF(T523="Probabilidad",0,IF(V523="Automatizado",25,IF(V523="Manual",15,0)))</f>
        <v>15</v>
      </c>
      <c r="AH523" s="35" t="e">
        <f>($AI$7*((AF523+AG523))/100)</f>
        <v>#VALUE!</v>
      </c>
      <c r="AI523" s="35" t="e">
        <f>AI522-AH523</f>
        <v>#VALUE!</v>
      </c>
      <c r="AJ523" s="188"/>
      <c r="AK523" s="188"/>
      <c r="AL523" s="188"/>
      <c r="AM523" s="434"/>
      <c r="AN523" s="317"/>
      <c r="AO523" s="317"/>
      <c r="AP523" s="318"/>
      <c r="AQ523" s="318"/>
    </row>
    <row r="524" spans="1:43" ht="130.5" customHeight="1" x14ac:dyDescent="0.35">
      <c r="A524" s="186"/>
      <c r="B524" s="188"/>
      <c r="C524" s="191"/>
      <c r="D524" s="194"/>
      <c r="E524" s="197"/>
      <c r="F524" s="229"/>
      <c r="G524" s="271"/>
      <c r="H524" s="200"/>
      <c r="I524" s="203"/>
      <c r="J524" s="203"/>
      <c r="K524" s="188"/>
      <c r="L524" s="188"/>
      <c r="M524" s="188"/>
      <c r="N524" s="188"/>
      <c r="O524" s="206"/>
      <c r="P524" s="188"/>
      <c r="Q524" s="206"/>
      <c r="R524" s="188"/>
      <c r="S524" s="34" t="s">
        <v>1290</v>
      </c>
      <c r="T524" s="35" t="str">
        <f t="shared" si="576"/>
        <v>Probabilidad</v>
      </c>
      <c r="U524" s="36" t="s">
        <v>100</v>
      </c>
      <c r="V524" s="36" t="s">
        <v>84</v>
      </c>
      <c r="W524" s="36" t="s">
        <v>85</v>
      </c>
      <c r="X524" s="36" t="s">
        <v>86</v>
      </c>
      <c r="Y524" s="36" t="s">
        <v>87</v>
      </c>
      <c r="Z524" s="209"/>
      <c r="AA524" s="35">
        <v>15</v>
      </c>
      <c r="AB524" s="35">
        <v>15</v>
      </c>
      <c r="AC524" s="35">
        <v>18</v>
      </c>
      <c r="AD524" s="35">
        <v>42</v>
      </c>
      <c r="AE524" s="209"/>
      <c r="AF524" s="35">
        <f t="shared" si="577"/>
        <v>0</v>
      </c>
      <c r="AG524" s="35">
        <f t="shared" si="578"/>
        <v>0</v>
      </c>
      <c r="AH524" s="35">
        <f>($AI$8*((AF524+AG524))/100)</f>
        <v>0</v>
      </c>
      <c r="AI524" s="35" t="e">
        <f>AI523-AH524</f>
        <v>#VALUE!</v>
      </c>
      <c r="AJ524" s="188"/>
      <c r="AK524" s="188"/>
      <c r="AL524" s="188"/>
      <c r="AM524" s="187" t="s">
        <v>1291</v>
      </c>
      <c r="AN524" s="311">
        <v>44562</v>
      </c>
      <c r="AO524" s="311">
        <v>44926</v>
      </c>
      <c r="AP524" s="205" t="s">
        <v>1152</v>
      </c>
      <c r="AQ524" s="216" t="s">
        <v>1288</v>
      </c>
    </row>
    <row r="525" spans="1:43" ht="130.5" x14ac:dyDescent="0.35">
      <c r="A525" s="186"/>
      <c r="B525" s="189"/>
      <c r="C525" s="192"/>
      <c r="D525" s="195"/>
      <c r="E525" s="198"/>
      <c r="F525" s="230"/>
      <c r="G525" s="272"/>
      <c r="H525" s="201"/>
      <c r="I525" s="204"/>
      <c r="J525" s="204"/>
      <c r="K525" s="189"/>
      <c r="L525" s="189"/>
      <c r="M525" s="189"/>
      <c r="N525" s="189"/>
      <c r="O525" s="207"/>
      <c r="P525" s="189"/>
      <c r="Q525" s="207"/>
      <c r="R525" s="189"/>
      <c r="S525" s="37" t="s">
        <v>1292</v>
      </c>
      <c r="T525" s="35" t="str">
        <f t="shared" si="576"/>
        <v>Probabilidad</v>
      </c>
      <c r="U525" s="36" t="s">
        <v>100</v>
      </c>
      <c r="V525" s="36" t="s">
        <v>405</v>
      </c>
      <c r="W525" s="36" t="s">
        <v>85</v>
      </c>
      <c r="X525" s="36" t="s">
        <v>86</v>
      </c>
      <c r="Y525" s="36" t="s">
        <v>87</v>
      </c>
      <c r="Z525" s="210"/>
      <c r="AA525" s="35">
        <v>15</v>
      </c>
      <c r="AB525" s="35">
        <v>25</v>
      </c>
      <c r="AC525" s="35">
        <v>16.8</v>
      </c>
      <c r="AD525" s="35">
        <v>25.2</v>
      </c>
      <c r="AE525" s="210"/>
      <c r="AF525" s="35">
        <f t="shared" si="577"/>
        <v>0</v>
      </c>
      <c r="AG525" s="35">
        <f t="shared" si="578"/>
        <v>0</v>
      </c>
      <c r="AH525" s="35">
        <f>($AI$9*((AF525+AG525))/100)</f>
        <v>0</v>
      </c>
      <c r="AI525" s="35" t="e">
        <f>AI524-AH525</f>
        <v>#VALUE!</v>
      </c>
      <c r="AJ525" s="189"/>
      <c r="AK525" s="189"/>
      <c r="AL525" s="189"/>
      <c r="AM525" s="189"/>
      <c r="AN525" s="313"/>
      <c r="AO525" s="313"/>
      <c r="AP525" s="207"/>
      <c r="AQ525" s="218"/>
    </row>
    <row r="526" spans="1:43" ht="233.25" customHeight="1" x14ac:dyDescent="0.35">
      <c r="A526" s="186">
        <v>153</v>
      </c>
      <c r="B526" s="187" t="s">
        <v>1280</v>
      </c>
      <c r="C526" s="190" t="s">
        <v>1281</v>
      </c>
      <c r="D526" s="297" t="s">
        <v>1293</v>
      </c>
      <c r="E526" s="196" t="s">
        <v>129</v>
      </c>
      <c r="F526" s="228" t="s">
        <v>1294</v>
      </c>
      <c r="G526" s="228" t="s">
        <v>1295</v>
      </c>
      <c r="H526" s="199" t="str">
        <f t="shared" ref="H526" si="579">CONCATENATE(E526," ",F526," ",G526)</f>
        <v>Posibilidad de pérdida reputacional ante las víctimas por el incumplimiento en los términos de la notificación de las actuaciones administrativas a causa de la falta de datos de contacto necesarios para el desarrollo del trámite de notificación  lo cual impide realizar la citación y  entrega de la notificación de las actuaciones administrativas, capacidad operativa insuficiente y/o cambio de operador en el grupo de gestión administrativa y documental para notificar las actuaciones administrativas.</v>
      </c>
      <c r="I526" s="202" t="s">
        <v>74</v>
      </c>
      <c r="J526" s="202" t="s">
        <v>75</v>
      </c>
      <c r="K526" s="187" t="s">
        <v>76</v>
      </c>
      <c r="L526" s="187" t="s">
        <v>77</v>
      </c>
      <c r="M526" s="314">
        <v>13850000</v>
      </c>
      <c r="N526" s="187" t="s">
        <v>214</v>
      </c>
      <c r="O526" s="205">
        <f t="shared" ref="O526" si="580">IF(N526="Muy alta",100,IF(N526="Alta",80,IF(N526="Media",60,IF(N526="Baja",40,IF(N526="Muy baja",20,0)))))</f>
        <v>100</v>
      </c>
      <c r="P526" s="187" t="s">
        <v>88</v>
      </c>
      <c r="Q526" s="205">
        <f t="shared" ref="Q526" si="581">IF(P526="Catastrófico",100,IF(P526="Mayor",80,IF(P526="Moderado",60,IF(P526="Menor",40,IF(P526="Leve",20,0)))))</f>
        <v>60</v>
      </c>
      <c r="R526" s="187" t="s">
        <v>80</v>
      </c>
      <c r="S526" s="55" t="s">
        <v>1296</v>
      </c>
      <c r="T526" s="35" t="str">
        <f t="shared" si="576"/>
        <v>Probabilidad</v>
      </c>
      <c r="U526" s="36" t="s">
        <v>83</v>
      </c>
      <c r="V526" s="36" t="s">
        <v>84</v>
      </c>
      <c r="W526" s="36" t="s">
        <v>85</v>
      </c>
      <c r="X526" s="36" t="s">
        <v>86</v>
      </c>
      <c r="Y526" s="36" t="s">
        <v>87</v>
      </c>
      <c r="Z526" s="208">
        <v>42</v>
      </c>
      <c r="AA526" s="35">
        <v>25</v>
      </c>
      <c r="AB526" s="35">
        <v>15</v>
      </c>
      <c r="AC526" s="35">
        <v>40</v>
      </c>
      <c r="AD526" s="35">
        <v>60</v>
      </c>
      <c r="AE526" s="208">
        <v>60</v>
      </c>
      <c r="AF526" s="35">
        <f t="shared" si="577"/>
        <v>0</v>
      </c>
      <c r="AG526" s="35">
        <f t="shared" si="578"/>
        <v>0</v>
      </c>
      <c r="AH526" s="35">
        <f>($Q$11*((AF526+AG526))/100)</f>
        <v>0</v>
      </c>
      <c r="AI526" s="35">
        <f>Q526-AH526</f>
        <v>60</v>
      </c>
      <c r="AJ526" s="187" t="s">
        <v>88</v>
      </c>
      <c r="AK526" s="187" t="s">
        <v>102</v>
      </c>
      <c r="AL526" s="187" t="s">
        <v>1286</v>
      </c>
      <c r="AM526" s="202" t="s">
        <v>1297</v>
      </c>
      <c r="AN526" s="311">
        <v>44562</v>
      </c>
      <c r="AO526" s="311">
        <v>44926</v>
      </c>
      <c r="AP526" s="248" t="s">
        <v>1152</v>
      </c>
      <c r="AQ526" s="216" t="s">
        <v>1298</v>
      </c>
    </row>
    <row r="527" spans="1:43" ht="289.5" customHeight="1" x14ac:dyDescent="0.35">
      <c r="A527" s="186"/>
      <c r="B527" s="188"/>
      <c r="C527" s="191"/>
      <c r="D527" s="298"/>
      <c r="E527" s="197"/>
      <c r="F527" s="229"/>
      <c r="G527" s="229"/>
      <c r="H527" s="200"/>
      <c r="I527" s="203"/>
      <c r="J527" s="203"/>
      <c r="K527" s="188"/>
      <c r="L527" s="188"/>
      <c r="M527" s="315"/>
      <c r="N527" s="188"/>
      <c r="O527" s="206"/>
      <c r="P527" s="188"/>
      <c r="Q527" s="206"/>
      <c r="R527" s="188"/>
      <c r="S527" s="55" t="s">
        <v>1299</v>
      </c>
      <c r="T527" s="35" t="str">
        <f t="shared" si="576"/>
        <v>Probabilidad</v>
      </c>
      <c r="U527" s="36" t="s">
        <v>100</v>
      </c>
      <c r="V527" s="36" t="s">
        <v>84</v>
      </c>
      <c r="W527" s="36" t="s">
        <v>85</v>
      </c>
      <c r="X527" s="36" t="s">
        <v>86</v>
      </c>
      <c r="Y527" s="36" t="s">
        <v>87</v>
      </c>
      <c r="Z527" s="209"/>
      <c r="AA527" s="35">
        <v>15</v>
      </c>
      <c r="AB527" s="35">
        <v>15</v>
      </c>
      <c r="AC527" s="35">
        <v>18</v>
      </c>
      <c r="AD527" s="35">
        <v>42</v>
      </c>
      <c r="AE527" s="209"/>
      <c r="AF527" s="35">
        <f t="shared" si="577"/>
        <v>0</v>
      </c>
      <c r="AG527" s="35">
        <f t="shared" si="578"/>
        <v>0</v>
      </c>
      <c r="AH527" s="35">
        <f>($AI$11*((AF527+AG527))/100)</f>
        <v>0</v>
      </c>
      <c r="AI527" s="35">
        <f>AI526-AH527</f>
        <v>60</v>
      </c>
      <c r="AJ527" s="188"/>
      <c r="AK527" s="188"/>
      <c r="AL527" s="188"/>
      <c r="AM527" s="203"/>
      <c r="AN527" s="312"/>
      <c r="AO527" s="312"/>
      <c r="AP527" s="246"/>
      <c r="AQ527" s="217"/>
    </row>
    <row r="528" spans="1:43" x14ac:dyDescent="0.35">
      <c r="A528" s="46"/>
      <c r="B528" s="189"/>
      <c r="C528" s="192"/>
      <c r="D528" s="299"/>
      <c r="E528" s="198"/>
      <c r="F528" s="230"/>
      <c r="G528" s="230"/>
      <c r="H528" s="201"/>
      <c r="I528" s="204"/>
      <c r="J528" s="204"/>
      <c r="K528" s="189"/>
      <c r="L528" s="189"/>
      <c r="M528" s="316"/>
      <c r="N528" s="189"/>
      <c r="O528" s="207"/>
      <c r="P528" s="189"/>
      <c r="Q528" s="207"/>
      <c r="R528" s="189"/>
      <c r="S528" s="34"/>
      <c r="T528" s="35" t="str">
        <f t="shared" si="576"/>
        <v xml:space="preserve"> </v>
      </c>
      <c r="U528" s="36"/>
      <c r="V528" s="36"/>
      <c r="W528" s="36"/>
      <c r="X528" s="36"/>
      <c r="Y528" s="36"/>
      <c r="Z528" s="210"/>
      <c r="AA528" s="35">
        <v>0</v>
      </c>
      <c r="AB528" s="35">
        <v>0</v>
      </c>
      <c r="AC528" s="35">
        <v>0</v>
      </c>
      <c r="AD528" s="35">
        <v>42</v>
      </c>
      <c r="AE528" s="210"/>
      <c r="AF528" s="35">
        <f t="shared" si="577"/>
        <v>0</v>
      </c>
      <c r="AG528" s="35">
        <f t="shared" si="578"/>
        <v>0</v>
      </c>
      <c r="AH528" s="35">
        <f>($AI$12*((AF528+AG528))/100)</f>
        <v>0</v>
      </c>
      <c r="AI528" s="35">
        <f>AI527-AH528</f>
        <v>60</v>
      </c>
      <c r="AJ528" s="189"/>
      <c r="AK528" s="189"/>
      <c r="AL528" s="189"/>
      <c r="AM528" s="204"/>
      <c r="AN528" s="313"/>
      <c r="AO528" s="313"/>
      <c r="AP528" s="247"/>
      <c r="AQ528" s="218"/>
    </row>
    <row r="529" spans="1:43" ht="303.75" customHeight="1" x14ac:dyDescent="0.35">
      <c r="A529" s="186">
        <v>154</v>
      </c>
      <c r="B529" s="187" t="s">
        <v>1280</v>
      </c>
      <c r="C529" s="190" t="s">
        <v>1281</v>
      </c>
      <c r="D529" s="193" t="s">
        <v>1300</v>
      </c>
      <c r="E529" s="196" t="s">
        <v>129</v>
      </c>
      <c r="F529" s="228" t="s">
        <v>1301</v>
      </c>
      <c r="G529" s="228" t="s">
        <v>1302</v>
      </c>
      <c r="H529" s="199" t="str">
        <f t="shared" ref="H529" si="582">CONCATENATE(E529," ",F529," ",G529)</f>
        <v>Posibilidad de pérdida reputacional ante las victimas por incumplimiento de los protocolos de seguridad afectando la confidencialidad, integridad y/o disponibilidad de los sistemas de información y/o la información registrada en documento físico o digital, debido a el acceso no controlado a información sensible / confidencial, incidencias y caídas de los aplicativos o herramientas tecnológicas, desconocimiento de la política general y específica de Seguridad de la Información de la Unidad</v>
      </c>
      <c r="I529" s="202" t="s">
        <v>133</v>
      </c>
      <c r="J529" s="202" t="s">
        <v>1303</v>
      </c>
      <c r="K529" s="187" t="s">
        <v>76</v>
      </c>
      <c r="L529" s="187" t="s">
        <v>77</v>
      </c>
      <c r="M529" s="314">
        <v>13850000</v>
      </c>
      <c r="N529" s="187" t="s">
        <v>214</v>
      </c>
      <c r="O529" s="205">
        <f t="shared" ref="O529" si="583">IF(N529="Muy alta",100,IF(N529="Alta",80,IF(N529="Media",60,IF(N529="Baja",40,IF(N529="Muy baja",20,0)))))</f>
        <v>100</v>
      </c>
      <c r="P529" s="187" t="s">
        <v>125</v>
      </c>
      <c r="Q529" s="205">
        <f t="shared" ref="Q529" si="584">IF(P529="Catastrófico",100,IF(P529="Mayor",80,IF(P529="Moderado",60,IF(P529="Menor",40,IF(P529="Leve",20,0)))))</f>
        <v>40</v>
      </c>
      <c r="R529" s="187" t="s">
        <v>80</v>
      </c>
      <c r="S529" s="55" t="s">
        <v>1304</v>
      </c>
      <c r="T529" s="35" t="str">
        <f t="shared" si="576"/>
        <v>Probabilidad</v>
      </c>
      <c r="U529" s="36" t="s">
        <v>100</v>
      </c>
      <c r="V529" s="36" t="s">
        <v>84</v>
      </c>
      <c r="W529" s="36" t="s">
        <v>85</v>
      </c>
      <c r="X529" s="36" t="s">
        <v>86</v>
      </c>
      <c r="Y529" s="36" t="s">
        <v>87</v>
      </c>
      <c r="Z529" s="208">
        <v>25.2</v>
      </c>
      <c r="AA529" s="35">
        <v>15</v>
      </c>
      <c r="AB529" s="35">
        <v>15</v>
      </c>
      <c r="AC529" s="35">
        <v>30</v>
      </c>
      <c r="AD529" s="35">
        <v>70</v>
      </c>
      <c r="AE529" s="208">
        <v>40</v>
      </c>
      <c r="AF529" s="35">
        <f t="shared" si="577"/>
        <v>0</v>
      </c>
      <c r="AG529" s="35">
        <f t="shared" si="578"/>
        <v>0</v>
      </c>
      <c r="AH529" s="35">
        <f>($Q$14*((AF529+AG529))/100)</f>
        <v>0</v>
      </c>
      <c r="AI529" s="35">
        <f>Q529-AH529</f>
        <v>40</v>
      </c>
      <c r="AJ529" s="187" t="s">
        <v>88</v>
      </c>
      <c r="AK529" s="187" t="s">
        <v>89</v>
      </c>
      <c r="AL529" s="187" t="s">
        <v>1305</v>
      </c>
      <c r="AM529" s="187" t="s">
        <v>91</v>
      </c>
      <c r="AN529" s="211"/>
      <c r="AO529" s="211"/>
      <c r="AP529" s="211"/>
      <c r="AQ529" s="211"/>
    </row>
    <row r="530" spans="1:43" ht="232" x14ac:dyDescent="0.35">
      <c r="A530" s="186"/>
      <c r="B530" s="188"/>
      <c r="C530" s="191"/>
      <c r="D530" s="194"/>
      <c r="E530" s="197"/>
      <c r="F530" s="229"/>
      <c r="G530" s="229"/>
      <c r="H530" s="200"/>
      <c r="I530" s="203"/>
      <c r="J530" s="203"/>
      <c r="K530" s="188"/>
      <c r="L530" s="188"/>
      <c r="M530" s="315"/>
      <c r="N530" s="188"/>
      <c r="O530" s="206"/>
      <c r="P530" s="188"/>
      <c r="Q530" s="206"/>
      <c r="R530" s="188"/>
      <c r="S530" s="34" t="s">
        <v>1306</v>
      </c>
      <c r="T530" s="35" t="str">
        <f t="shared" si="576"/>
        <v>Probabilidad</v>
      </c>
      <c r="U530" s="36" t="s">
        <v>100</v>
      </c>
      <c r="V530" s="36" t="s">
        <v>405</v>
      </c>
      <c r="W530" s="36" t="s">
        <v>85</v>
      </c>
      <c r="X530" s="36" t="s">
        <v>86</v>
      </c>
      <c r="Y530" s="36" t="s">
        <v>87</v>
      </c>
      <c r="Z530" s="209"/>
      <c r="AA530" s="35">
        <v>15</v>
      </c>
      <c r="AB530" s="35">
        <v>25</v>
      </c>
      <c r="AC530" s="35">
        <v>28</v>
      </c>
      <c r="AD530" s="35">
        <v>42</v>
      </c>
      <c r="AE530" s="209"/>
      <c r="AF530" s="35">
        <f t="shared" si="577"/>
        <v>0</v>
      </c>
      <c r="AG530" s="35">
        <f t="shared" si="578"/>
        <v>0</v>
      </c>
      <c r="AH530" s="35">
        <f>($AI$14*((AF530+AG530))/100)</f>
        <v>0</v>
      </c>
      <c r="AI530" s="35">
        <f>AI529-AH530</f>
        <v>40</v>
      </c>
      <c r="AJ530" s="188"/>
      <c r="AK530" s="188"/>
      <c r="AL530" s="188"/>
      <c r="AM530" s="188"/>
      <c r="AN530" s="212"/>
      <c r="AO530" s="212"/>
      <c r="AP530" s="212"/>
      <c r="AQ530" s="212"/>
    </row>
    <row r="531" spans="1:43" ht="217.5" x14ac:dyDescent="0.35">
      <c r="A531" s="186"/>
      <c r="B531" s="189"/>
      <c r="C531" s="192"/>
      <c r="D531" s="195"/>
      <c r="E531" s="198"/>
      <c r="F531" s="230"/>
      <c r="G531" s="230"/>
      <c r="H531" s="201"/>
      <c r="I531" s="204"/>
      <c r="J531" s="204"/>
      <c r="K531" s="189"/>
      <c r="L531" s="189"/>
      <c r="M531" s="316"/>
      <c r="N531" s="189"/>
      <c r="O531" s="207"/>
      <c r="P531" s="189"/>
      <c r="Q531" s="207"/>
      <c r="R531" s="189"/>
      <c r="S531" s="37" t="s">
        <v>1307</v>
      </c>
      <c r="T531" s="35" t="str">
        <f t="shared" si="576"/>
        <v>Probabilidad</v>
      </c>
      <c r="U531" s="36" t="s">
        <v>100</v>
      </c>
      <c r="V531" s="36" t="s">
        <v>405</v>
      </c>
      <c r="W531" s="36" t="s">
        <v>85</v>
      </c>
      <c r="X531" s="36" t="s">
        <v>86</v>
      </c>
      <c r="Y531" s="36" t="s">
        <v>87</v>
      </c>
      <c r="Z531" s="210"/>
      <c r="AA531" s="35">
        <v>15</v>
      </c>
      <c r="AB531" s="35">
        <v>25</v>
      </c>
      <c r="AC531" s="35">
        <v>16.8</v>
      </c>
      <c r="AD531" s="35">
        <v>25.2</v>
      </c>
      <c r="AE531" s="210"/>
      <c r="AF531" s="35">
        <f t="shared" si="577"/>
        <v>0</v>
      </c>
      <c r="AG531" s="35">
        <f t="shared" si="578"/>
        <v>0</v>
      </c>
      <c r="AH531" s="35">
        <f>($AI$15*((AF531+AG531))/100)</f>
        <v>0</v>
      </c>
      <c r="AI531" s="35">
        <f>AI530-AH531</f>
        <v>40</v>
      </c>
      <c r="AJ531" s="189"/>
      <c r="AK531" s="189"/>
      <c r="AL531" s="189"/>
      <c r="AM531" s="189"/>
      <c r="AN531" s="213"/>
      <c r="AO531" s="213"/>
      <c r="AP531" s="213"/>
      <c r="AQ531" s="213"/>
    </row>
    <row r="532" spans="1:43" ht="291.75" customHeight="1" x14ac:dyDescent="0.35">
      <c r="A532" s="186">
        <v>155</v>
      </c>
      <c r="B532" s="187" t="s">
        <v>1280</v>
      </c>
      <c r="C532" s="190" t="s">
        <v>1281</v>
      </c>
      <c r="D532" s="193" t="s">
        <v>1300</v>
      </c>
      <c r="E532" s="196"/>
      <c r="F532" s="193"/>
      <c r="G532" s="193"/>
      <c r="H532" s="199" t="s">
        <v>1308</v>
      </c>
      <c r="I532" s="202" t="s">
        <v>96</v>
      </c>
      <c r="J532" s="202" t="s">
        <v>75</v>
      </c>
      <c r="K532" s="187" t="s">
        <v>97</v>
      </c>
      <c r="L532" s="187" t="s">
        <v>98</v>
      </c>
      <c r="M532" s="187">
        <v>13850000</v>
      </c>
      <c r="N532" s="187" t="s">
        <v>214</v>
      </c>
      <c r="O532" s="205">
        <f t="shared" ref="O532" si="585">IF(N532="Muy alta",100,IF(N532="Alta",80,IF(N532="Media",60,IF(N532="Baja",40,IF(N532="Muy baja",20,0)))))</f>
        <v>100</v>
      </c>
      <c r="P532" s="187" t="s">
        <v>79</v>
      </c>
      <c r="Q532" s="205">
        <f t="shared" ref="Q532" si="586">IF(P532="Catastrófico",100,IF(P532="Mayor",80,IF(P532="Moderado",60,IF(P532="Menor",40,IF(P532="Leve",20,0)))))</f>
        <v>80</v>
      </c>
      <c r="R532" s="187" t="s">
        <v>80</v>
      </c>
      <c r="S532" s="34" t="s">
        <v>1309</v>
      </c>
      <c r="T532" s="35" t="str">
        <f t="shared" si="576"/>
        <v>Probabilidad</v>
      </c>
      <c r="U532" s="36" t="s">
        <v>100</v>
      </c>
      <c r="V532" s="36" t="s">
        <v>84</v>
      </c>
      <c r="W532" s="36" t="s">
        <v>85</v>
      </c>
      <c r="X532" s="36" t="s">
        <v>86</v>
      </c>
      <c r="Y532" s="36" t="s">
        <v>87</v>
      </c>
      <c r="Z532" s="208">
        <v>25.2</v>
      </c>
      <c r="AA532" s="35">
        <v>15</v>
      </c>
      <c r="AB532" s="35">
        <v>15</v>
      </c>
      <c r="AC532" s="35">
        <v>30</v>
      </c>
      <c r="AD532" s="35">
        <v>70</v>
      </c>
      <c r="AE532" s="208">
        <v>80</v>
      </c>
      <c r="AF532" s="35">
        <f t="shared" si="577"/>
        <v>0</v>
      </c>
      <c r="AG532" s="35">
        <f t="shared" si="578"/>
        <v>0</v>
      </c>
      <c r="AH532" s="35">
        <f>($Q$17*((AF532+AG532))/100)</f>
        <v>0</v>
      </c>
      <c r="AI532" s="35">
        <f>Q532-AH532</f>
        <v>80</v>
      </c>
      <c r="AJ532" s="187" t="s">
        <v>80</v>
      </c>
      <c r="AK532" s="187" t="s">
        <v>102</v>
      </c>
      <c r="AL532" s="187" t="s">
        <v>1310</v>
      </c>
      <c r="AM532" s="187" t="s">
        <v>1311</v>
      </c>
      <c r="AN532" s="179">
        <v>44562</v>
      </c>
      <c r="AO532" s="179">
        <v>44926</v>
      </c>
      <c r="AP532" s="248" t="s">
        <v>1152</v>
      </c>
      <c r="AQ532" s="205" t="s">
        <v>1312</v>
      </c>
    </row>
    <row r="533" spans="1:43" ht="187.5" customHeight="1" x14ac:dyDescent="0.35">
      <c r="A533" s="186"/>
      <c r="B533" s="188"/>
      <c r="C533" s="191"/>
      <c r="D533" s="194"/>
      <c r="E533" s="197"/>
      <c r="F533" s="194"/>
      <c r="G533" s="194"/>
      <c r="H533" s="200"/>
      <c r="I533" s="203"/>
      <c r="J533" s="203"/>
      <c r="K533" s="188"/>
      <c r="L533" s="188"/>
      <c r="M533" s="188"/>
      <c r="N533" s="188"/>
      <c r="O533" s="206"/>
      <c r="P533" s="188"/>
      <c r="Q533" s="206"/>
      <c r="R533" s="188"/>
      <c r="S533" s="34" t="s">
        <v>1313</v>
      </c>
      <c r="T533" s="35" t="str">
        <f t="shared" si="576"/>
        <v>Probabilidad</v>
      </c>
      <c r="U533" s="36" t="s">
        <v>100</v>
      </c>
      <c r="V533" s="36" t="s">
        <v>405</v>
      </c>
      <c r="W533" s="36" t="s">
        <v>85</v>
      </c>
      <c r="X533" s="36" t="s">
        <v>86</v>
      </c>
      <c r="Y533" s="36" t="s">
        <v>87</v>
      </c>
      <c r="Z533" s="209"/>
      <c r="AA533" s="35">
        <v>15</v>
      </c>
      <c r="AB533" s="35">
        <v>25</v>
      </c>
      <c r="AC533" s="35">
        <v>28</v>
      </c>
      <c r="AD533" s="35">
        <v>42</v>
      </c>
      <c r="AE533" s="209"/>
      <c r="AF533" s="35">
        <f t="shared" si="577"/>
        <v>0</v>
      </c>
      <c r="AG533" s="35">
        <f t="shared" si="578"/>
        <v>0</v>
      </c>
      <c r="AH533" s="35">
        <f>($AI$17*((AF533+AG533))/100)</f>
        <v>0</v>
      </c>
      <c r="AI533" s="35">
        <f>AI532-AH533</f>
        <v>80</v>
      </c>
      <c r="AJ533" s="188"/>
      <c r="AK533" s="188"/>
      <c r="AL533" s="188"/>
      <c r="AM533" s="188"/>
      <c r="AN533" s="180"/>
      <c r="AO533" s="180"/>
      <c r="AP533" s="246"/>
      <c r="AQ533" s="206"/>
    </row>
    <row r="534" spans="1:43" ht="174" x14ac:dyDescent="0.35">
      <c r="A534" s="186"/>
      <c r="B534" s="189"/>
      <c r="C534" s="192"/>
      <c r="D534" s="195"/>
      <c r="E534" s="198"/>
      <c r="F534" s="195"/>
      <c r="G534" s="195"/>
      <c r="H534" s="201"/>
      <c r="I534" s="204"/>
      <c r="J534" s="204"/>
      <c r="K534" s="189"/>
      <c r="L534" s="189"/>
      <c r="M534" s="189"/>
      <c r="N534" s="189"/>
      <c r="O534" s="207"/>
      <c r="P534" s="189"/>
      <c r="Q534" s="207"/>
      <c r="R534" s="189"/>
      <c r="S534" s="34" t="s">
        <v>1314</v>
      </c>
      <c r="T534" s="35" t="str">
        <f t="shared" si="576"/>
        <v>Probabilidad</v>
      </c>
      <c r="U534" s="36" t="s">
        <v>83</v>
      </c>
      <c r="V534" s="36" t="s">
        <v>84</v>
      </c>
      <c r="W534" s="36" t="s">
        <v>338</v>
      </c>
      <c r="X534" s="36" t="s">
        <v>86</v>
      </c>
      <c r="Y534" s="36" t="s">
        <v>87</v>
      </c>
      <c r="Z534" s="210"/>
      <c r="AA534" s="35">
        <v>25</v>
      </c>
      <c r="AB534" s="35">
        <v>15</v>
      </c>
      <c r="AC534" s="35">
        <v>16.8</v>
      </c>
      <c r="AD534" s="35">
        <v>25.2</v>
      </c>
      <c r="AE534" s="210"/>
      <c r="AF534" s="35">
        <f t="shared" si="577"/>
        <v>0</v>
      </c>
      <c r="AG534" s="35">
        <f t="shared" si="578"/>
        <v>0</v>
      </c>
      <c r="AH534" s="35">
        <f>($AI$18*((AF534+AG534))/100)</f>
        <v>0</v>
      </c>
      <c r="AI534" s="35">
        <f>AI533-AH534</f>
        <v>80</v>
      </c>
      <c r="AJ534" s="189"/>
      <c r="AK534" s="189"/>
      <c r="AL534" s="189"/>
      <c r="AM534" s="189"/>
      <c r="AN534" s="181"/>
      <c r="AO534" s="181"/>
      <c r="AP534" s="247"/>
      <c r="AQ534" s="207"/>
    </row>
    <row r="535" spans="1:43" ht="203" x14ac:dyDescent="0.35">
      <c r="A535" s="258">
        <v>156</v>
      </c>
      <c r="B535" s="187" t="s">
        <v>1315</v>
      </c>
      <c r="C535" s="190" t="s">
        <v>1316</v>
      </c>
      <c r="D535" s="193" t="s">
        <v>1317</v>
      </c>
      <c r="E535" s="273"/>
      <c r="F535" s="228"/>
      <c r="G535" s="228"/>
      <c r="H535" s="187" t="s">
        <v>1318</v>
      </c>
      <c r="I535" s="202" t="s">
        <v>96</v>
      </c>
      <c r="J535" s="202" t="s">
        <v>75</v>
      </c>
      <c r="K535" s="187" t="s">
        <v>97</v>
      </c>
      <c r="L535" s="187" t="s">
        <v>98</v>
      </c>
      <c r="M535" s="187">
        <v>30000</v>
      </c>
      <c r="N535" s="187" t="s">
        <v>214</v>
      </c>
      <c r="O535" s="205">
        <f>IF(N535="Muy alta",100,IF(N535="Alta",80,IF(N535="Media",60,IF(N535="Baja",40,IF(N535="Muy baja",20,0)))))</f>
        <v>100</v>
      </c>
      <c r="P535" s="187" t="s">
        <v>79</v>
      </c>
      <c r="Q535" s="205">
        <f>IF(P535="Catastrófico",100,IF(P535="Mayor",80,IF(P535="Moderado",60,IF(P535="Menor",40,IF(P535="Leve",20,0)))))</f>
        <v>80</v>
      </c>
      <c r="R535" s="187" t="s">
        <v>80</v>
      </c>
      <c r="S535" s="55" t="s">
        <v>1319</v>
      </c>
      <c r="T535" s="35" t="str">
        <f>IF(OR(U535="Preventivo",U535="Detectivo"),"Probabilidad",IF(U535="Correctivo","Impacto"," "))</f>
        <v>Probabilidad</v>
      </c>
      <c r="U535" s="36" t="s">
        <v>83</v>
      </c>
      <c r="V535" s="36" t="s">
        <v>84</v>
      </c>
      <c r="W535" s="36" t="s">
        <v>338</v>
      </c>
      <c r="X535" s="36" t="s">
        <v>86</v>
      </c>
      <c r="Y535" s="36" t="s">
        <v>87</v>
      </c>
      <c r="Z535" s="208">
        <v>21.6</v>
      </c>
      <c r="AA535" s="35">
        <v>25</v>
      </c>
      <c r="AB535" s="35">
        <v>15</v>
      </c>
      <c r="AC535" s="35">
        <v>40</v>
      </c>
      <c r="AD535" s="35">
        <v>60</v>
      </c>
      <c r="AE535" s="208">
        <v>80</v>
      </c>
      <c r="AF535" s="35">
        <f>IF(U535="Correctivo",10,0)</f>
        <v>0</v>
      </c>
      <c r="AG535" s="35">
        <f>IF(T535="Probabilidad",0,IF(V535="Automatizado",25,IF(V535="Manual",15,0)))</f>
        <v>0</v>
      </c>
      <c r="AH535" s="35" t="e">
        <f>($Q$7*((AF535+AG535))/100)</f>
        <v>#VALUE!</v>
      </c>
      <c r="AI535" s="35" t="e">
        <f>Q535-AH535</f>
        <v>#VALUE!</v>
      </c>
      <c r="AJ535" s="187" t="s">
        <v>80</v>
      </c>
      <c r="AK535" s="187" t="s">
        <v>102</v>
      </c>
      <c r="AL535" s="187" t="s">
        <v>1320</v>
      </c>
      <c r="AM535" s="34" t="s">
        <v>1321</v>
      </c>
      <c r="AN535" s="52">
        <v>44562</v>
      </c>
      <c r="AO535" s="52">
        <v>44926</v>
      </c>
      <c r="AP535" s="35" t="s">
        <v>341</v>
      </c>
      <c r="AQ535" s="35" t="s">
        <v>1322</v>
      </c>
    </row>
    <row r="536" spans="1:43" ht="217.5" x14ac:dyDescent="0.35">
      <c r="A536" s="259"/>
      <c r="B536" s="188"/>
      <c r="C536" s="191"/>
      <c r="D536" s="194"/>
      <c r="E536" s="274"/>
      <c r="F536" s="229"/>
      <c r="G536" s="229"/>
      <c r="H536" s="188"/>
      <c r="I536" s="203"/>
      <c r="J536" s="203"/>
      <c r="K536" s="188"/>
      <c r="L536" s="188"/>
      <c r="M536" s="188"/>
      <c r="N536" s="188"/>
      <c r="O536" s="206"/>
      <c r="P536" s="188"/>
      <c r="Q536" s="206"/>
      <c r="R536" s="188"/>
      <c r="S536" s="34" t="s">
        <v>1323</v>
      </c>
      <c r="T536" s="35" t="str">
        <f t="shared" ref="T536:T546" si="587">IF(OR(U536="Preventivo",U536="Detectivo"),"Probabilidad",IF(U536="Correctivo","Impacto"," "))</f>
        <v>Probabilidad</v>
      </c>
      <c r="U536" s="36" t="s">
        <v>83</v>
      </c>
      <c r="V536" s="36" t="s">
        <v>84</v>
      </c>
      <c r="W536" s="36" t="s">
        <v>338</v>
      </c>
      <c r="X536" s="36" t="s">
        <v>86</v>
      </c>
      <c r="Y536" s="36" t="s">
        <v>87</v>
      </c>
      <c r="Z536" s="209"/>
      <c r="AA536" s="35">
        <v>25</v>
      </c>
      <c r="AB536" s="35">
        <v>15</v>
      </c>
      <c r="AC536" s="35">
        <v>24</v>
      </c>
      <c r="AD536" s="35">
        <v>36</v>
      </c>
      <c r="AE536" s="209"/>
      <c r="AF536" s="35">
        <f t="shared" ref="AF536:AF546" si="588">IF(U536="Correctivo",10,0)</f>
        <v>0</v>
      </c>
      <c r="AG536" s="35">
        <f t="shared" ref="AG536:AG546" si="589">IF(T536="Probabilidad",0,IF(V536="Automatizado",25,IF(V536="Manual",15,0)))</f>
        <v>0</v>
      </c>
      <c r="AH536" s="35" t="e">
        <f>($AI$7*((AF536+AG536))/100)</f>
        <v>#VALUE!</v>
      </c>
      <c r="AI536" s="35" t="e">
        <f>AI535-AH536</f>
        <v>#VALUE!</v>
      </c>
      <c r="AJ536" s="188"/>
      <c r="AK536" s="188"/>
      <c r="AL536" s="188"/>
      <c r="AM536" s="34" t="s">
        <v>1324</v>
      </c>
      <c r="AN536" s="52">
        <v>44562</v>
      </c>
      <c r="AO536" s="52">
        <v>44926</v>
      </c>
      <c r="AP536" s="91" t="s">
        <v>1152</v>
      </c>
      <c r="AQ536" s="35" t="s">
        <v>1322</v>
      </c>
    </row>
    <row r="537" spans="1:43" ht="261" x14ac:dyDescent="0.35">
      <c r="A537" s="259"/>
      <c r="B537" s="189"/>
      <c r="C537" s="192"/>
      <c r="D537" s="195"/>
      <c r="E537" s="275"/>
      <c r="F537" s="230"/>
      <c r="G537" s="230"/>
      <c r="H537" s="189"/>
      <c r="I537" s="204"/>
      <c r="J537" s="204"/>
      <c r="K537" s="189"/>
      <c r="L537" s="189"/>
      <c r="M537" s="189"/>
      <c r="N537" s="189"/>
      <c r="O537" s="207"/>
      <c r="P537" s="189"/>
      <c r="Q537" s="207"/>
      <c r="R537" s="189"/>
      <c r="S537" s="37" t="s">
        <v>1325</v>
      </c>
      <c r="T537" s="35" t="str">
        <f t="shared" si="587"/>
        <v>Probabilidad</v>
      </c>
      <c r="U537" s="36" t="s">
        <v>83</v>
      </c>
      <c r="V537" s="36" t="s">
        <v>84</v>
      </c>
      <c r="W537" s="36" t="s">
        <v>338</v>
      </c>
      <c r="X537" s="36" t="s">
        <v>86</v>
      </c>
      <c r="Y537" s="36" t="s">
        <v>87</v>
      </c>
      <c r="Z537" s="210"/>
      <c r="AA537" s="35">
        <v>25</v>
      </c>
      <c r="AB537" s="35">
        <v>15</v>
      </c>
      <c r="AC537" s="35">
        <v>14.4</v>
      </c>
      <c r="AD537" s="35">
        <v>21.6</v>
      </c>
      <c r="AE537" s="210"/>
      <c r="AF537" s="35">
        <f t="shared" si="588"/>
        <v>0</v>
      </c>
      <c r="AG537" s="35">
        <f t="shared" si="589"/>
        <v>0</v>
      </c>
      <c r="AH537" s="35">
        <f>($AI$8*((AF537+AG537))/100)</f>
        <v>0</v>
      </c>
      <c r="AI537" s="35" t="e">
        <f>AI536-AH537</f>
        <v>#VALUE!</v>
      </c>
      <c r="AJ537" s="189"/>
      <c r="AK537" s="189"/>
      <c r="AL537" s="189"/>
      <c r="AM537" s="108" t="s">
        <v>1326</v>
      </c>
      <c r="AN537" s="52">
        <v>44562</v>
      </c>
      <c r="AO537" s="52">
        <v>44926</v>
      </c>
      <c r="AP537" s="91" t="s">
        <v>1327</v>
      </c>
      <c r="AQ537" s="35" t="s">
        <v>1322</v>
      </c>
    </row>
    <row r="538" spans="1:43" ht="145" x14ac:dyDescent="0.35">
      <c r="A538" s="259">
        <v>157</v>
      </c>
      <c r="B538" s="187" t="s">
        <v>1315</v>
      </c>
      <c r="C538" s="190" t="s">
        <v>1328</v>
      </c>
      <c r="D538" s="193" t="s">
        <v>1329</v>
      </c>
      <c r="E538" s="196"/>
      <c r="F538" s="228"/>
      <c r="G538" s="228"/>
      <c r="H538" s="199" t="s">
        <v>1330</v>
      </c>
      <c r="I538" s="202" t="s">
        <v>96</v>
      </c>
      <c r="J538" s="202" t="s">
        <v>75</v>
      </c>
      <c r="K538" s="187" t="s">
        <v>97</v>
      </c>
      <c r="L538" s="187" t="s">
        <v>98</v>
      </c>
      <c r="M538" s="187">
        <v>12000</v>
      </c>
      <c r="N538" s="187" t="s">
        <v>214</v>
      </c>
      <c r="O538" s="205">
        <f t="shared" ref="O538" si="590">IF(N538="Muy alta",100,IF(N538="Alta",80,IF(N538="Media",60,IF(N538="Baja",40,IF(N538="Muy baja",20,0)))))</f>
        <v>100</v>
      </c>
      <c r="P538" s="187" t="s">
        <v>147</v>
      </c>
      <c r="Q538" s="205">
        <f t="shared" ref="Q538" si="591">IF(P538="Catastrófico",100,IF(P538="Mayor",80,IF(P538="Moderado",60,IF(P538="Menor",40,IF(P538="Leve",20,0)))))</f>
        <v>100</v>
      </c>
      <c r="R538" s="187" t="s">
        <v>148</v>
      </c>
      <c r="S538" s="34" t="s">
        <v>1331</v>
      </c>
      <c r="T538" s="35" t="str">
        <f t="shared" si="587"/>
        <v>Probabilidad</v>
      </c>
      <c r="U538" s="36" t="s">
        <v>83</v>
      </c>
      <c r="V538" s="36" t="s">
        <v>84</v>
      </c>
      <c r="W538" s="36" t="s">
        <v>338</v>
      </c>
      <c r="X538" s="36" t="s">
        <v>86</v>
      </c>
      <c r="Y538" s="36" t="s">
        <v>87</v>
      </c>
      <c r="Z538" s="208">
        <v>21.6</v>
      </c>
      <c r="AA538" s="35">
        <v>25</v>
      </c>
      <c r="AB538" s="35">
        <v>15</v>
      </c>
      <c r="AC538" s="35">
        <v>40</v>
      </c>
      <c r="AD538" s="35">
        <v>60</v>
      </c>
      <c r="AE538" s="208">
        <v>100</v>
      </c>
      <c r="AF538" s="35">
        <f t="shared" si="588"/>
        <v>0</v>
      </c>
      <c r="AG538" s="35">
        <f t="shared" si="589"/>
        <v>0</v>
      </c>
      <c r="AH538" s="35">
        <f>($Q$10*((AF538+AG538))/100)</f>
        <v>0</v>
      </c>
      <c r="AI538" s="35">
        <f>Q538-AH538</f>
        <v>100</v>
      </c>
      <c r="AJ538" s="187" t="s">
        <v>148</v>
      </c>
      <c r="AK538" s="187" t="s">
        <v>102</v>
      </c>
      <c r="AL538" s="187" t="s">
        <v>1332</v>
      </c>
      <c r="AM538" s="34" t="s">
        <v>1333</v>
      </c>
      <c r="AN538" s="53">
        <v>44531</v>
      </c>
      <c r="AO538" s="53">
        <v>44895</v>
      </c>
      <c r="AP538" s="91" t="s">
        <v>341</v>
      </c>
      <c r="AQ538" s="35" t="s">
        <v>1322</v>
      </c>
    </row>
    <row r="539" spans="1:43" ht="203" x14ac:dyDescent="0.35">
      <c r="A539" s="259"/>
      <c r="B539" s="188"/>
      <c r="C539" s="191"/>
      <c r="D539" s="194"/>
      <c r="E539" s="197"/>
      <c r="F539" s="229"/>
      <c r="G539" s="229"/>
      <c r="H539" s="200"/>
      <c r="I539" s="203"/>
      <c r="J539" s="203"/>
      <c r="K539" s="188"/>
      <c r="L539" s="188"/>
      <c r="M539" s="188"/>
      <c r="N539" s="188"/>
      <c r="O539" s="206"/>
      <c r="P539" s="188"/>
      <c r="Q539" s="206"/>
      <c r="R539" s="188"/>
      <c r="S539" s="34" t="s">
        <v>1334</v>
      </c>
      <c r="T539" s="35" t="str">
        <f t="shared" si="587"/>
        <v>Probabilidad</v>
      </c>
      <c r="U539" s="36" t="s">
        <v>83</v>
      </c>
      <c r="V539" s="36" t="s">
        <v>84</v>
      </c>
      <c r="W539" s="36" t="s">
        <v>85</v>
      </c>
      <c r="X539" s="36" t="s">
        <v>86</v>
      </c>
      <c r="Y539" s="36" t="s">
        <v>87</v>
      </c>
      <c r="Z539" s="209"/>
      <c r="AA539" s="35">
        <v>25</v>
      </c>
      <c r="AB539" s="35">
        <v>15</v>
      </c>
      <c r="AC539" s="35">
        <v>24</v>
      </c>
      <c r="AD539" s="35">
        <v>36</v>
      </c>
      <c r="AE539" s="209"/>
      <c r="AF539" s="35">
        <f t="shared" si="588"/>
        <v>0</v>
      </c>
      <c r="AG539" s="35">
        <f t="shared" si="589"/>
        <v>0</v>
      </c>
      <c r="AH539" s="35">
        <f>($AI$10*((AF539+AG539))/100)</f>
        <v>0</v>
      </c>
      <c r="AI539" s="35">
        <f>AI538-AH539</f>
        <v>100</v>
      </c>
      <c r="AJ539" s="188"/>
      <c r="AK539" s="188"/>
      <c r="AL539" s="188"/>
      <c r="AM539" s="34" t="s">
        <v>1335</v>
      </c>
      <c r="AN539" s="53">
        <v>44562</v>
      </c>
      <c r="AO539" s="53">
        <v>44926</v>
      </c>
      <c r="AP539" s="91" t="s">
        <v>341</v>
      </c>
      <c r="AQ539" s="35" t="s">
        <v>1322</v>
      </c>
    </row>
    <row r="540" spans="1:43" ht="195.75" customHeight="1" x14ac:dyDescent="0.35">
      <c r="A540" s="259"/>
      <c r="B540" s="189"/>
      <c r="C540" s="192"/>
      <c r="D540" s="195"/>
      <c r="E540" s="198"/>
      <c r="F540" s="230"/>
      <c r="G540" s="230"/>
      <c r="H540" s="201"/>
      <c r="I540" s="204"/>
      <c r="J540" s="204"/>
      <c r="K540" s="189"/>
      <c r="L540" s="189"/>
      <c r="M540" s="189"/>
      <c r="N540" s="189"/>
      <c r="O540" s="207"/>
      <c r="P540" s="189"/>
      <c r="Q540" s="207"/>
      <c r="R540" s="189"/>
      <c r="S540" s="34" t="s">
        <v>1336</v>
      </c>
      <c r="T540" s="35" t="str">
        <f t="shared" si="587"/>
        <v>Probabilidad</v>
      </c>
      <c r="U540" s="36" t="s">
        <v>83</v>
      </c>
      <c r="V540" s="36" t="s">
        <v>84</v>
      </c>
      <c r="W540" s="36" t="s">
        <v>85</v>
      </c>
      <c r="X540" s="36" t="s">
        <v>86</v>
      </c>
      <c r="Y540" s="36" t="s">
        <v>87</v>
      </c>
      <c r="Z540" s="210"/>
      <c r="AA540" s="35">
        <v>25</v>
      </c>
      <c r="AB540" s="35">
        <v>15</v>
      </c>
      <c r="AC540" s="35">
        <v>14.4</v>
      </c>
      <c r="AD540" s="35">
        <v>21.6</v>
      </c>
      <c r="AE540" s="210"/>
      <c r="AF540" s="35">
        <f t="shared" si="588"/>
        <v>0</v>
      </c>
      <c r="AG540" s="35">
        <f t="shared" si="589"/>
        <v>0</v>
      </c>
      <c r="AH540" s="35">
        <f>($AI$11*((AF540+AG540))/100)</f>
        <v>0</v>
      </c>
      <c r="AI540" s="35">
        <f>AI539-AH540</f>
        <v>100</v>
      </c>
      <c r="AJ540" s="189"/>
      <c r="AK540" s="189"/>
      <c r="AL540" s="189"/>
      <c r="AM540" s="34" t="s">
        <v>1337</v>
      </c>
      <c r="AN540" s="53">
        <v>44562</v>
      </c>
      <c r="AO540" s="53">
        <v>44926</v>
      </c>
      <c r="AP540" s="91" t="s">
        <v>1338</v>
      </c>
      <c r="AQ540" s="35" t="s">
        <v>1322</v>
      </c>
    </row>
    <row r="541" spans="1:43" ht="172.5" customHeight="1" x14ac:dyDescent="0.35">
      <c r="A541" s="259">
        <v>158</v>
      </c>
      <c r="B541" s="187" t="s">
        <v>1315</v>
      </c>
      <c r="C541" s="190" t="s">
        <v>1316</v>
      </c>
      <c r="D541" s="193" t="s">
        <v>1339</v>
      </c>
      <c r="E541" s="196" t="s">
        <v>129</v>
      </c>
      <c r="F541" s="273" t="s">
        <v>1340</v>
      </c>
      <c r="G541" s="228" t="s">
        <v>1341</v>
      </c>
      <c r="H541" s="199" t="str">
        <f t="shared" ref="H541" si="592">CONCATENATE(E541," ",F541," ",G541)</f>
        <v>Posibilidad de pérdida reputacional ante la población víctima, ciudadanía en general, ente territorial, organizaciones defensoras de derechos humanos, ministerio público y comunidad internacional por no tramitar solicitudes en jornadas de atención móvil de orientación y comunicación a las víctimas, que se da por afectación o riesgo de afectación del orden publico que vulnere la integridad física y/o psicológica de los participantes de las jornadas; restricciones que se presenten en ocasión de pandemias; cancelación de las jornadas por parte de las entidades con las que se coordina y la falta de conexión a internet en el lugar de la realización de la jornada.</v>
      </c>
      <c r="I541" s="202" t="s">
        <v>74</v>
      </c>
      <c r="J541" s="202" t="s">
        <v>75</v>
      </c>
      <c r="K541" s="187" t="s">
        <v>76</v>
      </c>
      <c r="L541" s="187" t="s">
        <v>77</v>
      </c>
      <c r="M541" s="187">
        <v>60</v>
      </c>
      <c r="N541" s="187" t="s">
        <v>124</v>
      </c>
      <c r="O541" s="205">
        <f t="shared" ref="O541" si="593">IF(N541="Muy alta",100,IF(N541="Alta",80,IF(N541="Media",60,IF(N541="Baja",40,IF(N541="Muy baja",20,0)))))</f>
        <v>40</v>
      </c>
      <c r="P541" s="187" t="s">
        <v>125</v>
      </c>
      <c r="Q541" s="205">
        <f t="shared" ref="Q541" si="594">IF(P541="Catastrófico",100,IF(P541="Mayor",80,IF(P541="Moderado",60,IF(P541="Menor",40,IF(P541="Leve",20,0)))))</f>
        <v>40</v>
      </c>
      <c r="R541" s="187" t="s">
        <v>269</v>
      </c>
      <c r="S541" s="55" t="s">
        <v>1342</v>
      </c>
      <c r="T541" s="35" t="str">
        <f t="shared" si="587"/>
        <v>Impacto</v>
      </c>
      <c r="U541" s="36" t="s">
        <v>93</v>
      </c>
      <c r="V541" s="36" t="s">
        <v>84</v>
      </c>
      <c r="W541" s="36" t="s">
        <v>338</v>
      </c>
      <c r="X541" s="36" t="s">
        <v>86</v>
      </c>
      <c r="Y541" s="36" t="s">
        <v>87</v>
      </c>
      <c r="Z541" s="208">
        <v>40</v>
      </c>
      <c r="AA541" s="35">
        <v>0</v>
      </c>
      <c r="AB541" s="35">
        <v>0</v>
      </c>
      <c r="AC541" s="35">
        <v>0</v>
      </c>
      <c r="AD541" s="35">
        <v>40</v>
      </c>
      <c r="AE541" s="208">
        <v>16.875</v>
      </c>
      <c r="AF541" s="35">
        <f t="shared" si="588"/>
        <v>10</v>
      </c>
      <c r="AG541" s="35">
        <f t="shared" si="589"/>
        <v>15</v>
      </c>
      <c r="AH541" s="35">
        <f>($Q$13*((AF541+AG541))/100)</f>
        <v>0</v>
      </c>
      <c r="AI541" s="35">
        <f t="shared" ref="AI541" si="595">Q541-AH541</f>
        <v>40</v>
      </c>
      <c r="AJ541" s="187" t="s">
        <v>269</v>
      </c>
      <c r="AK541" s="187" t="s">
        <v>89</v>
      </c>
      <c r="AL541" s="187" t="s">
        <v>1343</v>
      </c>
      <c r="AM541" s="187" t="s">
        <v>91</v>
      </c>
      <c r="AN541" s="211"/>
      <c r="AO541" s="211"/>
      <c r="AP541" s="211"/>
      <c r="AQ541" s="211"/>
    </row>
    <row r="542" spans="1:43" ht="203" x14ac:dyDescent="0.35">
      <c r="A542" s="259"/>
      <c r="B542" s="188"/>
      <c r="C542" s="191"/>
      <c r="D542" s="194"/>
      <c r="E542" s="197"/>
      <c r="F542" s="274"/>
      <c r="G542" s="229"/>
      <c r="H542" s="200"/>
      <c r="I542" s="203"/>
      <c r="J542" s="203"/>
      <c r="K542" s="188"/>
      <c r="L542" s="188"/>
      <c r="M542" s="188"/>
      <c r="N542" s="188"/>
      <c r="O542" s="206"/>
      <c r="P542" s="188"/>
      <c r="Q542" s="206"/>
      <c r="R542" s="188"/>
      <c r="S542" s="55" t="s">
        <v>1344</v>
      </c>
      <c r="T542" s="35" t="str">
        <f t="shared" si="587"/>
        <v>Impacto</v>
      </c>
      <c r="U542" s="36" t="s">
        <v>93</v>
      </c>
      <c r="V542" s="36" t="s">
        <v>84</v>
      </c>
      <c r="W542" s="36" t="s">
        <v>338</v>
      </c>
      <c r="X542" s="36" t="s">
        <v>86</v>
      </c>
      <c r="Y542" s="36" t="s">
        <v>87</v>
      </c>
      <c r="Z542" s="209"/>
      <c r="AA542" s="35">
        <v>0</v>
      </c>
      <c r="AB542" s="35">
        <v>0</v>
      </c>
      <c r="AC542" s="35">
        <v>0</v>
      </c>
      <c r="AD542" s="35">
        <v>40</v>
      </c>
      <c r="AE542" s="209"/>
      <c r="AF542" s="35">
        <f t="shared" si="588"/>
        <v>10</v>
      </c>
      <c r="AG542" s="35">
        <f t="shared" si="589"/>
        <v>15</v>
      </c>
      <c r="AH542" s="35">
        <f>($AI$13*((AF542+AG542))/100)</f>
        <v>20</v>
      </c>
      <c r="AI542" s="35">
        <f t="shared" ref="AI542:AI543" si="596">AI541-AH542</f>
        <v>20</v>
      </c>
      <c r="AJ542" s="188"/>
      <c r="AK542" s="188"/>
      <c r="AL542" s="188"/>
      <c r="AM542" s="188"/>
      <c r="AN542" s="212"/>
      <c r="AO542" s="212"/>
      <c r="AP542" s="212"/>
      <c r="AQ542" s="212"/>
    </row>
    <row r="543" spans="1:43" ht="159.5" x14ac:dyDescent="0.35">
      <c r="A543" s="259"/>
      <c r="B543" s="189"/>
      <c r="C543" s="192"/>
      <c r="D543" s="195"/>
      <c r="E543" s="198"/>
      <c r="F543" s="275"/>
      <c r="G543" s="230"/>
      <c r="H543" s="201"/>
      <c r="I543" s="204"/>
      <c r="J543" s="204"/>
      <c r="K543" s="189"/>
      <c r="L543" s="189"/>
      <c r="M543" s="189"/>
      <c r="N543" s="189"/>
      <c r="O543" s="207"/>
      <c r="P543" s="189"/>
      <c r="Q543" s="207"/>
      <c r="R543" s="189"/>
      <c r="S543" s="34" t="s">
        <v>1345</v>
      </c>
      <c r="T543" s="35" t="str">
        <f t="shared" si="587"/>
        <v>Impacto</v>
      </c>
      <c r="U543" s="36" t="s">
        <v>93</v>
      </c>
      <c r="V543" s="36" t="s">
        <v>84</v>
      </c>
      <c r="W543" s="36" t="s">
        <v>338</v>
      </c>
      <c r="X543" s="36" t="s">
        <v>86</v>
      </c>
      <c r="Y543" s="36" t="s">
        <v>87</v>
      </c>
      <c r="Z543" s="210"/>
      <c r="AA543" s="35">
        <v>0</v>
      </c>
      <c r="AB543" s="35">
        <v>0</v>
      </c>
      <c r="AC543" s="35">
        <v>0</v>
      </c>
      <c r="AD543" s="35">
        <v>40</v>
      </c>
      <c r="AE543" s="210"/>
      <c r="AF543" s="35">
        <f t="shared" si="588"/>
        <v>10</v>
      </c>
      <c r="AG543" s="35">
        <f t="shared" si="589"/>
        <v>15</v>
      </c>
      <c r="AH543" s="35">
        <f>($AI$14*((AF543+AG543))/100)</f>
        <v>20</v>
      </c>
      <c r="AI543" s="35">
        <f t="shared" si="596"/>
        <v>0</v>
      </c>
      <c r="AJ543" s="189"/>
      <c r="AK543" s="189"/>
      <c r="AL543" s="189"/>
      <c r="AM543" s="189"/>
      <c r="AN543" s="213"/>
      <c r="AO543" s="213"/>
      <c r="AP543" s="213"/>
      <c r="AQ543" s="213"/>
    </row>
    <row r="544" spans="1:43" ht="130.5" x14ac:dyDescent="0.35">
      <c r="A544" s="259">
        <v>159</v>
      </c>
      <c r="B544" s="187" t="s">
        <v>1315</v>
      </c>
      <c r="C544" s="190" t="s">
        <v>1346</v>
      </c>
      <c r="D544" s="193" t="s">
        <v>1347</v>
      </c>
      <c r="E544" s="196" t="s">
        <v>129</v>
      </c>
      <c r="F544" s="228" t="s">
        <v>1348</v>
      </c>
      <c r="G544" s="228" t="s">
        <v>1349</v>
      </c>
      <c r="H544" s="199" t="str">
        <f t="shared" ref="H544" si="597">CONCATENATE(E544," ",F544," ",G544)</f>
        <v>Posibilidad de pérdida reputacional ante la población víctima, ciudadanía en general, entidades territoriales y órganos de control. que se da por el no cumplimiento de los proyectos o de los cronogramas de ejecución presentados por los entes territoriales y que afectan el desarrollo de las comunidades.</v>
      </c>
      <c r="I544" s="202" t="s">
        <v>74</v>
      </c>
      <c r="J544" s="202" t="s">
        <v>1350</v>
      </c>
      <c r="K544" s="187" t="s">
        <v>76</v>
      </c>
      <c r="L544" s="187" t="s">
        <v>77</v>
      </c>
      <c r="M544" s="187">
        <v>6</v>
      </c>
      <c r="N544" s="187" t="s">
        <v>146</v>
      </c>
      <c r="O544" s="205">
        <f t="shared" ref="O544" si="598">IF(N544="Muy alta",100,IF(N544="Alta",80,IF(N544="Media",60,IF(N544="Baja",40,IF(N544="Muy baja",20,0)))))</f>
        <v>20</v>
      </c>
      <c r="P544" s="187" t="s">
        <v>88</v>
      </c>
      <c r="Q544" s="205">
        <f t="shared" ref="Q544" si="599">IF(P544="Catastrófico",100,IF(P544="Mayor",80,IF(P544="Moderado",60,IF(P544="Menor",40,IF(P544="Leve",20,0)))))</f>
        <v>60</v>
      </c>
      <c r="R544" s="187" t="s">
        <v>88</v>
      </c>
      <c r="S544" s="34" t="s">
        <v>1351</v>
      </c>
      <c r="T544" s="35" t="str">
        <f t="shared" si="587"/>
        <v>Probabilidad</v>
      </c>
      <c r="U544" s="36" t="s">
        <v>83</v>
      </c>
      <c r="V544" s="36" t="s">
        <v>84</v>
      </c>
      <c r="W544" s="36" t="s">
        <v>85</v>
      </c>
      <c r="X544" s="36" t="s">
        <v>86</v>
      </c>
      <c r="Y544" s="36" t="s">
        <v>87</v>
      </c>
      <c r="Z544" s="208">
        <v>4.32</v>
      </c>
      <c r="AA544" s="35">
        <v>25</v>
      </c>
      <c r="AB544" s="35">
        <v>15</v>
      </c>
      <c r="AC544" s="35">
        <v>8</v>
      </c>
      <c r="AD544" s="35">
        <v>12</v>
      </c>
      <c r="AE544" s="208">
        <v>60</v>
      </c>
      <c r="AF544" s="35">
        <f t="shared" si="588"/>
        <v>0</v>
      </c>
      <c r="AG544" s="35">
        <f t="shared" si="589"/>
        <v>0</v>
      </c>
      <c r="AH544" s="35">
        <f>($Q$16*((AF544+AG544))/100)</f>
        <v>0</v>
      </c>
      <c r="AI544" s="35">
        <f t="shared" ref="AI544" si="600">Q544-AH544</f>
        <v>60</v>
      </c>
      <c r="AJ544" s="187" t="s">
        <v>88</v>
      </c>
      <c r="AK544" s="187"/>
      <c r="AL544" s="187" t="s">
        <v>1352</v>
      </c>
      <c r="AM544" s="187" t="s">
        <v>91</v>
      </c>
      <c r="AN544" s="211"/>
      <c r="AO544" s="211"/>
      <c r="AP544" s="211"/>
      <c r="AQ544" s="211"/>
    </row>
    <row r="545" spans="1:43" ht="116" x14ac:dyDescent="0.35">
      <c r="A545" s="259"/>
      <c r="B545" s="188"/>
      <c r="C545" s="191"/>
      <c r="D545" s="194"/>
      <c r="E545" s="197"/>
      <c r="F545" s="229"/>
      <c r="G545" s="229"/>
      <c r="H545" s="200"/>
      <c r="I545" s="203"/>
      <c r="J545" s="203"/>
      <c r="K545" s="188"/>
      <c r="L545" s="188"/>
      <c r="M545" s="188"/>
      <c r="N545" s="188"/>
      <c r="O545" s="206"/>
      <c r="P545" s="188"/>
      <c r="Q545" s="206"/>
      <c r="R545" s="188"/>
      <c r="S545" s="34" t="s">
        <v>1353</v>
      </c>
      <c r="T545" s="35" t="str">
        <f t="shared" si="587"/>
        <v>Probabilidad</v>
      </c>
      <c r="U545" s="36" t="s">
        <v>83</v>
      </c>
      <c r="V545" s="36" t="s">
        <v>84</v>
      </c>
      <c r="W545" s="36" t="s">
        <v>338</v>
      </c>
      <c r="X545" s="36" t="s">
        <v>86</v>
      </c>
      <c r="Y545" s="36" t="s">
        <v>127</v>
      </c>
      <c r="Z545" s="209"/>
      <c r="AA545" s="35">
        <v>25</v>
      </c>
      <c r="AB545" s="35">
        <v>15</v>
      </c>
      <c r="AC545" s="35">
        <v>4.8</v>
      </c>
      <c r="AD545" s="35">
        <v>7.2</v>
      </c>
      <c r="AE545" s="209"/>
      <c r="AF545" s="35">
        <f t="shared" si="588"/>
        <v>0</v>
      </c>
      <c r="AG545" s="35">
        <f t="shared" si="589"/>
        <v>0</v>
      </c>
      <c r="AH545" s="35">
        <f>($AI$16*((AF545+AG545))/100)</f>
        <v>0</v>
      </c>
      <c r="AI545" s="35">
        <f t="shared" ref="AI545:AI546" si="601">AI544-AH545</f>
        <v>60</v>
      </c>
      <c r="AJ545" s="188"/>
      <c r="AK545" s="188"/>
      <c r="AL545" s="188"/>
      <c r="AM545" s="188"/>
      <c r="AN545" s="212"/>
      <c r="AO545" s="212"/>
      <c r="AP545" s="212"/>
      <c r="AQ545" s="212"/>
    </row>
    <row r="546" spans="1:43" ht="145" x14ac:dyDescent="0.35">
      <c r="A546" s="259"/>
      <c r="B546" s="189"/>
      <c r="C546" s="192"/>
      <c r="D546" s="195"/>
      <c r="E546" s="198"/>
      <c r="F546" s="230"/>
      <c r="G546" s="230"/>
      <c r="H546" s="201"/>
      <c r="I546" s="204"/>
      <c r="J546" s="204"/>
      <c r="K546" s="189"/>
      <c r="L546" s="189"/>
      <c r="M546" s="189"/>
      <c r="N546" s="189"/>
      <c r="O546" s="207"/>
      <c r="P546" s="189"/>
      <c r="Q546" s="207"/>
      <c r="R546" s="189"/>
      <c r="S546" s="34" t="s">
        <v>1354</v>
      </c>
      <c r="T546" s="35" t="str">
        <f t="shared" si="587"/>
        <v>Probabilidad</v>
      </c>
      <c r="U546" s="36" t="s">
        <v>83</v>
      </c>
      <c r="V546" s="36" t="s">
        <v>84</v>
      </c>
      <c r="W546" s="36" t="s">
        <v>338</v>
      </c>
      <c r="X546" s="36" t="s">
        <v>86</v>
      </c>
      <c r="Y546" s="36" t="s">
        <v>127</v>
      </c>
      <c r="Z546" s="210"/>
      <c r="AA546" s="35">
        <v>25</v>
      </c>
      <c r="AB546" s="35">
        <v>15</v>
      </c>
      <c r="AC546" s="35">
        <v>2.88</v>
      </c>
      <c r="AD546" s="35">
        <v>4.32</v>
      </c>
      <c r="AE546" s="210"/>
      <c r="AF546" s="35">
        <f t="shared" si="588"/>
        <v>0</v>
      </c>
      <c r="AG546" s="35">
        <f t="shared" si="589"/>
        <v>0</v>
      </c>
      <c r="AH546" s="35">
        <f>($AI$17*((AF546+AG546))/100)</f>
        <v>0</v>
      </c>
      <c r="AI546" s="35">
        <f t="shared" si="601"/>
        <v>60</v>
      </c>
      <c r="AJ546" s="189"/>
      <c r="AK546" s="189"/>
      <c r="AL546" s="189"/>
      <c r="AM546" s="189"/>
      <c r="AN546" s="213"/>
      <c r="AO546" s="213"/>
      <c r="AP546" s="213"/>
      <c r="AQ546" s="213"/>
    </row>
    <row r="547" spans="1:43" ht="246.5" x14ac:dyDescent="0.35">
      <c r="A547" s="186">
        <v>160</v>
      </c>
      <c r="B547" s="187" t="s">
        <v>1355</v>
      </c>
      <c r="C547" s="190" t="s">
        <v>1328</v>
      </c>
      <c r="D547" s="193" t="s">
        <v>1356</v>
      </c>
      <c r="E547" s="196" t="s">
        <v>129</v>
      </c>
      <c r="F547" s="228" t="s">
        <v>1357</v>
      </c>
      <c r="G547" s="228" t="s">
        <v>1358</v>
      </c>
      <c r="H547" s="199" t="str">
        <f t="shared" ref="H547" si="602">CONCATENATE(E547," ",F547," ",G547)</f>
        <v xml:space="preserve">Posibilidad de pérdida reputacional ante las victimas del conflicto armado interno por el incumplimiento en la entrega de la carta de indemnización, debido que  son personas fallecidas, ilocalizadas, privadas de la libertad, que viven fuera del país o no cuentan con documento de identidad, con error en distribución o error en datos personales, porque la Unidad no cuenta con operador para el desarrollo de actividades y la situación sanitaria generada por la presencia del COVID19 que conlleva control de aforo como medida preventiva y afecta el cumplimiento de actividades. </v>
      </c>
      <c r="I547" s="202" t="s">
        <v>74</v>
      </c>
      <c r="J547" s="202" t="s">
        <v>75</v>
      </c>
      <c r="K547" s="187" t="s">
        <v>76</v>
      </c>
      <c r="L547" s="187" t="s">
        <v>77</v>
      </c>
      <c r="M547" s="187">
        <v>2500</v>
      </c>
      <c r="N547" s="187" t="s">
        <v>364</v>
      </c>
      <c r="O547" s="205">
        <f>IF(N547="Muy alta",100,IF(N547="Alta",80,IF(N547="Media",60,IF(N547="Baja",40,IF(N547="Muy baja",20,0)))))</f>
        <v>80</v>
      </c>
      <c r="P547" s="187" t="s">
        <v>88</v>
      </c>
      <c r="Q547" s="205">
        <f>IF(P547="Catastrófico",100,IF(P547="Mayor",80,IF(P547="Moderado",60,IF(P547="Menor",40,IF(P547="Leve",20,0)))))</f>
        <v>60</v>
      </c>
      <c r="R547" s="219" t="s">
        <v>80</v>
      </c>
      <c r="S547" s="34" t="s">
        <v>1359</v>
      </c>
      <c r="T547" s="41" t="str">
        <f>IF(OR(U547="Preventivo",U547="Detectivo"),"Probabilidad",IF(U547="Correctivo","Impacto"," "))</f>
        <v>Probabilidad</v>
      </c>
      <c r="U547" s="36" t="s">
        <v>83</v>
      </c>
      <c r="V547" s="36" t="s">
        <v>84</v>
      </c>
      <c r="W547" s="36" t="s">
        <v>85</v>
      </c>
      <c r="X547" s="36" t="s">
        <v>86</v>
      </c>
      <c r="Y547" s="36" t="s">
        <v>87</v>
      </c>
      <c r="Z547" s="208">
        <v>17.28</v>
      </c>
      <c r="AA547" s="35">
        <v>25</v>
      </c>
      <c r="AB547" s="35">
        <v>15</v>
      </c>
      <c r="AC547" s="35">
        <v>32</v>
      </c>
      <c r="AD547" s="35">
        <v>48</v>
      </c>
      <c r="AE547" s="208">
        <v>60</v>
      </c>
      <c r="AF547" s="35">
        <f>IF(U547="Correctivo",10,0)</f>
        <v>0</v>
      </c>
      <c r="AG547" s="35">
        <f>IF(T547="Probabilidad",0,IF(V547="Automatizado",25,IF(V547="Manual",15,0)))</f>
        <v>0</v>
      </c>
      <c r="AH547" s="35" t="e">
        <f>($Q$7*((AF547+AG547))/100)</f>
        <v>#VALUE!</v>
      </c>
      <c r="AI547" s="35" t="e">
        <f>Q547-AH547</f>
        <v>#VALUE!</v>
      </c>
      <c r="AJ547" s="187" t="s">
        <v>88</v>
      </c>
      <c r="AK547" s="187" t="s">
        <v>89</v>
      </c>
      <c r="AL547" s="187" t="s">
        <v>1360</v>
      </c>
      <c r="AM547" s="187" t="s">
        <v>91</v>
      </c>
      <c r="AN547" s="205"/>
      <c r="AO547" s="205"/>
      <c r="AP547" s="205"/>
      <c r="AQ547" s="205"/>
    </row>
    <row r="548" spans="1:43" ht="217.5" x14ac:dyDescent="0.35">
      <c r="A548" s="186"/>
      <c r="B548" s="188"/>
      <c r="C548" s="191"/>
      <c r="D548" s="194"/>
      <c r="E548" s="197"/>
      <c r="F548" s="229"/>
      <c r="G548" s="229"/>
      <c r="H548" s="200"/>
      <c r="I548" s="203"/>
      <c r="J548" s="203"/>
      <c r="K548" s="188"/>
      <c r="L548" s="188"/>
      <c r="M548" s="188"/>
      <c r="N548" s="188"/>
      <c r="O548" s="206"/>
      <c r="P548" s="188"/>
      <c r="Q548" s="206"/>
      <c r="R548" s="220"/>
      <c r="S548" s="34" t="s">
        <v>1361</v>
      </c>
      <c r="T548" s="41" t="str">
        <f t="shared" ref="T548:T558" si="603">IF(OR(U548="Preventivo",U548="Detectivo"),"Probabilidad",IF(U548="Correctivo","Impacto"," "))</f>
        <v>Probabilidad</v>
      </c>
      <c r="U548" s="36" t="s">
        <v>83</v>
      </c>
      <c r="V548" s="36" t="s">
        <v>84</v>
      </c>
      <c r="W548" s="36" t="s">
        <v>85</v>
      </c>
      <c r="X548" s="36" t="s">
        <v>86</v>
      </c>
      <c r="Y548" s="36" t="s">
        <v>87</v>
      </c>
      <c r="Z548" s="209"/>
      <c r="AA548" s="35">
        <v>25</v>
      </c>
      <c r="AB548" s="35">
        <v>15</v>
      </c>
      <c r="AC548" s="35">
        <v>19.2</v>
      </c>
      <c r="AD548" s="35">
        <v>28.8</v>
      </c>
      <c r="AE548" s="209"/>
      <c r="AF548" s="35">
        <f t="shared" ref="AF548:AF558" si="604">IF(U548="Correctivo",10,0)</f>
        <v>0</v>
      </c>
      <c r="AG548" s="35">
        <f t="shared" ref="AG548:AG558" si="605">IF(T548="Probabilidad",0,IF(V548="Automatizado",25,IF(V548="Manual",15,0)))</f>
        <v>0</v>
      </c>
      <c r="AH548" s="35" t="e">
        <f>($AI$7*((AF548+AG548))/100)</f>
        <v>#VALUE!</v>
      </c>
      <c r="AI548" s="35" t="e">
        <f>AI547-AH548</f>
        <v>#VALUE!</v>
      </c>
      <c r="AJ548" s="188"/>
      <c r="AK548" s="188"/>
      <c r="AL548" s="188"/>
      <c r="AM548" s="188"/>
      <c r="AN548" s="206"/>
      <c r="AO548" s="206"/>
      <c r="AP548" s="206"/>
      <c r="AQ548" s="206"/>
    </row>
    <row r="549" spans="1:43" ht="232" x14ac:dyDescent="0.35">
      <c r="A549" s="186"/>
      <c r="B549" s="189"/>
      <c r="C549" s="192"/>
      <c r="D549" s="195"/>
      <c r="E549" s="198"/>
      <c r="F549" s="230"/>
      <c r="G549" s="230"/>
      <c r="H549" s="201"/>
      <c r="I549" s="204"/>
      <c r="J549" s="204"/>
      <c r="K549" s="189"/>
      <c r="L549" s="189"/>
      <c r="M549" s="189"/>
      <c r="N549" s="189"/>
      <c r="O549" s="207"/>
      <c r="P549" s="189"/>
      <c r="Q549" s="207"/>
      <c r="R549" s="221"/>
      <c r="S549" s="34" t="s">
        <v>1362</v>
      </c>
      <c r="T549" s="41" t="str">
        <f t="shared" si="603"/>
        <v>Probabilidad</v>
      </c>
      <c r="U549" s="36" t="s">
        <v>83</v>
      </c>
      <c r="V549" s="36" t="s">
        <v>84</v>
      </c>
      <c r="W549" s="36" t="s">
        <v>85</v>
      </c>
      <c r="X549" s="36" t="s">
        <v>86</v>
      </c>
      <c r="Y549" s="36" t="s">
        <v>87</v>
      </c>
      <c r="Z549" s="210"/>
      <c r="AA549" s="35">
        <v>25</v>
      </c>
      <c r="AB549" s="35">
        <v>15</v>
      </c>
      <c r="AC549" s="35">
        <v>11.52</v>
      </c>
      <c r="AD549" s="35">
        <v>17.28</v>
      </c>
      <c r="AE549" s="210"/>
      <c r="AF549" s="35">
        <f t="shared" si="604"/>
        <v>0</v>
      </c>
      <c r="AG549" s="35">
        <f t="shared" si="605"/>
        <v>0</v>
      </c>
      <c r="AH549" s="35">
        <f>($AI$8*((AF549+AG549))/100)</f>
        <v>0</v>
      </c>
      <c r="AI549" s="35" t="e">
        <f>AI548-AH549</f>
        <v>#VALUE!</v>
      </c>
      <c r="AJ549" s="189"/>
      <c r="AK549" s="189"/>
      <c r="AL549" s="189"/>
      <c r="AM549" s="189"/>
      <c r="AN549" s="207"/>
      <c r="AO549" s="207"/>
      <c r="AP549" s="207"/>
      <c r="AQ549" s="207"/>
    </row>
    <row r="550" spans="1:43" ht="99" customHeight="1" x14ac:dyDescent="0.35">
      <c r="A550" s="186">
        <v>161</v>
      </c>
      <c r="B550" s="187" t="s">
        <v>1355</v>
      </c>
      <c r="C550" s="190" t="s">
        <v>1363</v>
      </c>
      <c r="D550" s="193" t="s">
        <v>1364</v>
      </c>
      <c r="E550" s="196" t="s">
        <v>129</v>
      </c>
      <c r="F550" s="228" t="s">
        <v>1365</v>
      </c>
      <c r="G550" s="228" t="s">
        <v>1366</v>
      </c>
      <c r="H550" s="199" t="str">
        <f t="shared" ref="H550" si="606">CONCATENATE(E550," ",F550," ",G550)</f>
        <v xml:space="preserve">Posibilidad de pérdida reputacional ante las entidades territoriales y victimas del conflicto armado por no brindar la asistencia técnica y/o  una efectiva  orientación y asesoría   para la adecuada inversión de los recursos recibidos  a titulo de indemnización, debido a que no se garantiza el desplazamiento de los funcionarios a los municipios del Departamento para acompañar el proceso de asistencia técnica, por no contar con un operador logístico y  por la situación sanitaria generada por la presencia del COVID19 que conlleva a restricciones de atención presencial que afecta el cumplimiento de actividades. </v>
      </c>
      <c r="I550" s="202" t="s">
        <v>74</v>
      </c>
      <c r="J550" s="202" t="s">
        <v>75</v>
      </c>
      <c r="K550" s="187" t="s">
        <v>76</v>
      </c>
      <c r="L550" s="187" t="s">
        <v>77</v>
      </c>
      <c r="M550" s="187">
        <v>2619</v>
      </c>
      <c r="N550" s="187" t="s">
        <v>364</v>
      </c>
      <c r="O550" s="205">
        <f t="shared" ref="O550" si="607">IF(N550="Muy alta",100,IF(N550="Alta",80,IF(N550="Media",60,IF(N550="Baja",40,IF(N550="Muy baja",20,0)))))</f>
        <v>80</v>
      </c>
      <c r="P550" s="187" t="s">
        <v>88</v>
      </c>
      <c r="Q550" s="205">
        <f t="shared" ref="Q550" si="608">IF(P550="Catastrófico",100,IF(P550="Mayor",80,IF(P550="Moderado",60,IF(P550="Menor",40,IF(P550="Leve",20,0)))))</f>
        <v>60</v>
      </c>
      <c r="R550" s="219" t="s">
        <v>80</v>
      </c>
      <c r="S550" s="34" t="s">
        <v>1367</v>
      </c>
      <c r="T550" s="41" t="str">
        <f t="shared" si="603"/>
        <v>Probabilidad</v>
      </c>
      <c r="U550" s="36" t="s">
        <v>83</v>
      </c>
      <c r="V550" s="36" t="s">
        <v>84</v>
      </c>
      <c r="W550" s="36" t="s">
        <v>85</v>
      </c>
      <c r="X550" s="36" t="s">
        <v>86</v>
      </c>
      <c r="Y550" s="36" t="s">
        <v>87</v>
      </c>
      <c r="Z550" s="208">
        <v>17.28</v>
      </c>
      <c r="AA550" s="35">
        <v>25</v>
      </c>
      <c r="AB550" s="35">
        <v>15</v>
      </c>
      <c r="AC550" s="35">
        <v>32</v>
      </c>
      <c r="AD550" s="35">
        <v>48</v>
      </c>
      <c r="AE550" s="208">
        <v>60</v>
      </c>
      <c r="AF550" s="35">
        <f t="shared" si="604"/>
        <v>0</v>
      </c>
      <c r="AG550" s="35">
        <f t="shared" si="605"/>
        <v>0</v>
      </c>
      <c r="AH550" s="35">
        <f>($Q$10*((AF550+AG550))/100)</f>
        <v>0</v>
      </c>
      <c r="AI550" s="35">
        <f>Q550-AH550</f>
        <v>60</v>
      </c>
      <c r="AJ550" s="187" t="s">
        <v>88</v>
      </c>
      <c r="AK550" s="187" t="s">
        <v>89</v>
      </c>
      <c r="AL550" s="187" t="s">
        <v>1368</v>
      </c>
      <c r="AM550" s="187" t="s">
        <v>91</v>
      </c>
      <c r="AN550" s="211"/>
      <c r="AO550" s="211"/>
      <c r="AP550" s="211"/>
      <c r="AQ550" s="211"/>
    </row>
    <row r="551" spans="1:43" ht="85.5" customHeight="1" x14ac:dyDescent="0.35">
      <c r="A551" s="186"/>
      <c r="B551" s="188"/>
      <c r="C551" s="191"/>
      <c r="D551" s="194"/>
      <c r="E551" s="197"/>
      <c r="F551" s="229"/>
      <c r="G551" s="229"/>
      <c r="H551" s="200"/>
      <c r="I551" s="203"/>
      <c r="J551" s="203"/>
      <c r="K551" s="188"/>
      <c r="L551" s="188"/>
      <c r="M551" s="188"/>
      <c r="N551" s="188"/>
      <c r="O551" s="206"/>
      <c r="P551" s="188"/>
      <c r="Q551" s="206"/>
      <c r="R551" s="220"/>
      <c r="S551" s="34" t="s">
        <v>1369</v>
      </c>
      <c r="T551" s="41" t="str">
        <f t="shared" si="603"/>
        <v>Probabilidad</v>
      </c>
      <c r="U551" s="36" t="s">
        <v>83</v>
      </c>
      <c r="V551" s="36" t="s">
        <v>84</v>
      </c>
      <c r="W551" s="36" t="s">
        <v>85</v>
      </c>
      <c r="X551" s="36" t="s">
        <v>86</v>
      </c>
      <c r="Y551" s="36" t="s">
        <v>87</v>
      </c>
      <c r="Z551" s="209"/>
      <c r="AA551" s="35">
        <v>25</v>
      </c>
      <c r="AB551" s="35">
        <v>15</v>
      </c>
      <c r="AC551" s="35">
        <v>19.2</v>
      </c>
      <c r="AD551" s="35">
        <v>28.8</v>
      </c>
      <c r="AE551" s="209"/>
      <c r="AF551" s="35">
        <f t="shared" si="604"/>
        <v>0</v>
      </c>
      <c r="AG551" s="35">
        <f t="shared" si="605"/>
        <v>0</v>
      </c>
      <c r="AH551" s="35">
        <f>($AI$10*((AF551+AG551))/100)</f>
        <v>0</v>
      </c>
      <c r="AI551" s="35">
        <f>AI550-AH551</f>
        <v>60</v>
      </c>
      <c r="AJ551" s="188"/>
      <c r="AK551" s="188"/>
      <c r="AL551" s="188"/>
      <c r="AM551" s="188"/>
      <c r="AN551" s="212"/>
      <c r="AO551" s="212"/>
      <c r="AP551" s="212"/>
      <c r="AQ551" s="212"/>
    </row>
    <row r="552" spans="1:43" ht="116" x14ac:dyDescent="0.35">
      <c r="A552" s="186"/>
      <c r="B552" s="189"/>
      <c r="C552" s="192"/>
      <c r="D552" s="195"/>
      <c r="E552" s="198"/>
      <c r="F552" s="230"/>
      <c r="G552" s="230"/>
      <c r="H552" s="201"/>
      <c r="I552" s="204"/>
      <c r="J552" s="204"/>
      <c r="K552" s="189"/>
      <c r="L552" s="189"/>
      <c r="M552" s="189"/>
      <c r="N552" s="189"/>
      <c r="O552" s="207"/>
      <c r="P552" s="189"/>
      <c r="Q552" s="207"/>
      <c r="R552" s="221"/>
      <c r="S552" s="34" t="s">
        <v>1370</v>
      </c>
      <c r="T552" s="41" t="str">
        <f t="shared" si="603"/>
        <v>Probabilidad</v>
      </c>
      <c r="U552" s="36" t="s">
        <v>83</v>
      </c>
      <c r="V552" s="36" t="s">
        <v>84</v>
      </c>
      <c r="W552" s="36" t="s">
        <v>85</v>
      </c>
      <c r="X552" s="36" t="s">
        <v>86</v>
      </c>
      <c r="Y552" s="36" t="s">
        <v>87</v>
      </c>
      <c r="Z552" s="210"/>
      <c r="AA552" s="35">
        <v>25</v>
      </c>
      <c r="AB552" s="35">
        <v>15</v>
      </c>
      <c r="AC552" s="35">
        <v>11.52</v>
      </c>
      <c r="AD552" s="35">
        <v>17.28</v>
      </c>
      <c r="AE552" s="210"/>
      <c r="AF552" s="35">
        <f t="shared" si="604"/>
        <v>0</v>
      </c>
      <c r="AG552" s="35">
        <f t="shared" si="605"/>
        <v>0</v>
      </c>
      <c r="AH552" s="35">
        <f>($AI$11*((AF552+AG552))/100)</f>
        <v>0</v>
      </c>
      <c r="AI552" s="35">
        <f>AI551-AH552</f>
        <v>60</v>
      </c>
      <c r="AJ552" s="189"/>
      <c r="AK552" s="189"/>
      <c r="AL552" s="189"/>
      <c r="AM552" s="189"/>
      <c r="AN552" s="213"/>
      <c r="AO552" s="213"/>
      <c r="AP552" s="213"/>
      <c r="AQ552" s="213"/>
    </row>
    <row r="553" spans="1:43" ht="145" x14ac:dyDescent="0.35">
      <c r="A553" s="186">
        <v>162</v>
      </c>
      <c r="B553" s="187" t="s">
        <v>1355</v>
      </c>
      <c r="C553" s="190" t="s">
        <v>1328</v>
      </c>
      <c r="D553" s="193" t="s">
        <v>1371</v>
      </c>
      <c r="E553" s="196" t="s">
        <v>129</v>
      </c>
      <c r="F553" s="228" t="s">
        <v>1372</v>
      </c>
      <c r="G553" s="228" t="s">
        <v>1373</v>
      </c>
      <c r="H553" s="199" t="str">
        <f t="shared" ref="H553" si="609">CONCATENATE(E553," ",F553," ",G553)</f>
        <v>Posibilidad de pérdida reputacional ante las victimas del conflicto interno armado  y/o entidades territoriales por la no realización de jornadas móviles y/o estrategias complementarias, debido a alteraciones de orden publico en el municipio y/o  por fallas en las herramientas de registro de solicitudes  y consulta, de conectividad, de  fluido eléctrico,  de una convocatoria no efectiva,  por la situación sanitaria generada por la presencia del COVID19 que conlleva a restricciones de atención presencial que afecta el cumplimiento de actividades y/o no presencia de orientadores que no brindan la atención y orientación a las victimas.</v>
      </c>
      <c r="I553" s="202" t="s">
        <v>74</v>
      </c>
      <c r="J553" s="202" t="s">
        <v>75</v>
      </c>
      <c r="K553" s="187" t="s">
        <v>76</v>
      </c>
      <c r="L553" s="187" t="s">
        <v>77</v>
      </c>
      <c r="M553" s="187">
        <v>13</v>
      </c>
      <c r="N553" s="187" t="s">
        <v>124</v>
      </c>
      <c r="O553" s="205">
        <f t="shared" ref="O553" si="610">IF(N553="Muy alta",100,IF(N553="Alta",80,IF(N553="Media",60,IF(N553="Baja",40,IF(N553="Muy baja",20,0)))))</f>
        <v>40</v>
      </c>
      <c r="P553" s="187" t="s">
        <v>88</v>
      </c>
      <c r="Q553" s="205">
        <f t="shared" ref="Q553" si="611">IF(P553="Catastrófico",100,IF(P553="Mayor",80,IF(P553="Moderado",60,IF(P553="Menor",40,IF(P553="Leve",20,0)))))</f>
        <v>60</v>
      </c>
      <c r="R553" s="219" t="s">
        <v>88</v>
      </c>
      <c r="S553" s="34" t="s">
        <v>1374</v>
      </c>
      <c r="T553" s="41" t="str">
        <f t="shared" si="603"/>
        <v>Probabilidad</v>
      </c>
      <c r="U553" s="36" t="s">
        <v>83</v>
      </c>
      <c r="V553" s="36" t="s">
        <v>84</v>
      </c>
      <c r="W553" s="36" t="s">
        <v>85</v>
      </c>
      <c r="X553" s="36" t="s">
        <v>86</v>
      </c>
      <c r="Y553" s="36" t="s">
        <v>87</v>
      </c>
      <c r="Z553" s="208">
        <v>8.64</v>
      </c>
      <c r="AA553" s="35">
        <v>25</v>
      </c>
      <c r="AB553" s="35">
        <v>15</v>
      </c>
      <c r="AC553" s="35">
        <v>16</v>
      </c>
      <c r="AD553" s="35">
        <v>24</v>
      </c>
      <c r="AE553" s="208">
        <v>60</v>
      </c>
      <c r="AF553" s="35">
        <f t="shared" si="604"/>
        <v>0</v>
      </c>
      <c r="AG553" s="35">
        <f t="shared" si="605"/>
        <v>0</v>
      </c>
      <c r="AH553" s="35">
        <f>($Q$13*((AF553+AG553))/100)</f>
        <v>0</v>
      </c>
      <c r="AI553" s="35">
        <f>Q553-AH553</f>
        <v>60</v>
      </c>
      <c r="AJ553" s="187" t="s">
        <v>88</v>
      </c>
      <c r="AK553" s="187" t="s">
        <v>89</v>
      </c>
      <c r="AL553" s="187" t="s">
        <v>1368</v>
      </c>
      <c r="AM553" s="187" t="s">
        <v>91</v>
      </c>
      <c r="AN553" s="211"/>
      <c r="AO553" s="211"/>
      <c r="AP553" s="211"/>
      <c r="AQ553" s="211"/>
    </row>
    <row r="554" spans="1:43" ht="116" x14ac:dyDescent="0.35">
      <c r="A554" s="186"/>
      <c r="B554" s="188"/>
      <c r="C554" s="191"/>
      <c r="D554" s="194"/>
      <c r="E554" s="197"/>
      <c r="F554" s="229"/>
      <c r="G554" s="229"/>
      <c r="H554" s="200"/>
      <c r="I554" s="203"/>
      <c r="J554" s="203"/>
      <c r="K554" s="188"/>
      <c r="L554" s="188"/>
      <c r="M554" s="188"/>
      <c r="N554" s="188"/>
      <c r="O554" s="206"/>
      <c r="P554" s="188"/>
      <c r="Q554" s="206"/>
      <c r="R554" s="220"/>
      <c r="S554" s="34" t="s">
        <v>1375</v>
      </c>
      <c r="T554" s="41" t="str">
        <f t="shared" si="603"/>
        <v>Probabilidad</v>
      </c>
      <c r="U554" s="36" t="s">
        <v>83</v>
      </c>
      <c r="V554" s="36" t="s">
        <v>84</v>
      </c>
      <c r="W554" s="36" t="s">
        <v>85</v>
      </c>
      <c r="X554" s="36" t="s">
        <v>86</v>
      </c>
      <c r="Y554" s="36" t="s">
        <v>87</v>
      </c>
      <c r="Z554" s="209"/>
      <c r="AA554" s="35">
        <v>25</v>
      </c>
      <c r="AB554" s="35">
        <v>15</v>
      </c>
      <c r="AC554" s="35">
        <v>9.6</v>
      </c>
      <c r="AD554" s="35">
        <v>14.4</v>
      </c>
      <c r="AE554" s="209"/>
      <c r="AF554" s="35">
        <f t="shared" si="604"/>
        <v>0</v>
      </c>
      <c r="AG554" s="35">
        <f t="shared" si="605"/>
        <v>0</v>
      </c>
      <c r="AH554" s="35">
        <f>($AI$13*((AF554+AG554))/100)</f>
        <v>0</v>
      </c>
      <c r="AI554" s="35">
        <f>AI553-AH554</f>
        <v>60</v>
      </c>
      <c r="AJ554" s="188"/>
      <c r="AK554" s="188"/>
      <c r="AL554" s="188"/>
      <c r="AM554" s="188"/>
      <c r="AN554" s="212"/>
      <c r="AO554" s="212"/>
      <c r="AP554" s="212"/>
      <c r="AQ554" s="212"/>
    </row>
    <row r="555" spans="1:43" ht="116" x14ac:dyDescent="0.35">
      <c r="A555" s="186"/>
      <c r="B555" s="189"/>
      <c r="C555" s="192"/>
      <c r="D555" s="195"/>
      <c r="E555" s="198"/>
      <c r="F555" s="230"/>
      <c r="G555" s="230"/>
      <c r="H555" s="201"/>
      <c r="I555" s="204"/>
      <c r="J555" s="204"/>
      <c r="K555" s="189"/>
      <c r="L555" s="189"/>
      <c r="M555" s="189"/>
      <c r="N555" s="189"/>
      <c r="O555" s="207"/>
      <c r="P555" s="189"/>
      <c r="Q555" s="207"/>
      <c r="R555" s="221"/>
      <c r="S555" s="34" t="s">
        <v>1376</v>
      </c>
      <c r="T555" s="41" t="str">
        <f t="shared" si="603"/>
        <v>Probabilidad</v>
      </c>
      <c r="U555" s="36" t="s">
        <v>83</v>
      </c>
      <c r="V555" s="36" t="s">
        <v>84</v>
      </c>
      <c r="W555" s="36" t="s">
        <v>85</v>
      </c>
      <c r="X555" s="36" t="s">
        <v>86</v>
      </c>
      <c r="Y555" s="36" t="s">
        <v>87</v>
      </c>
      <c r="Z555" s="210"/>
      <c r="AA555" s="35">
        <v>25</v>
      </c>
      <c r="AB555" s="35">
        <v>15</v>
      </c>
      <c r="AC555" s="35">
        <v>5.76</v>
      </c>
      <c r="AD555" s="35">
        <v>8.64</v>
      </c>
      <c r="AE555" s="210"/>
      <c r="AF555" s="35">
        <f t="shared" si="604"/>
        <v>0</v>
      </c>
      <c r="AG555" s="35">
        <f t="shared" si="605"/>
        <v>0</v>
      </c>
      <c r="AH555" s="35">
        <f>($AI$14*((AF555+AG555))/100)</f>
        <v>0</v>
      </c>
      <c r="AI555" s="35">
        <f>AI554-AH555</f>
        <v>60</v>
      </c>
      <c r="AJ555" s="189"/>
      <c r="AK555" s="189"/>
      <c r="AL555" s="189"/>
      <c r="AM555" s="189"/>
      <c r="AN555" s="213"/>
      <c r="AO555" s="213"/>
      <c r="AP555" s="213"/>
      <c r="AQ555" s="213"/>
    </row>
    <row r="556" spans="1:43" ht="232" x14ac:dyDescent="0.35">
      <c r="A556" s="186">
        <v>163</v>
      </c>
      <c r="B556" s="187" t="s">
        <v>1355</v>
      </c>
      <c r="C556" s="190" t="s">
        <v>1328</v>
      </c>
      <c r="D556" s="193" t="s">
        <v>1356</v>
      </c>
      <c r="E556" s="196"/>
      <c r="F556" s="193"/>
      <c r="G556" s="193"/>
      <c r="H556" s="199" t="s">
        <v>1377</v>
      </c>
      <c r="I556" s="202" t="s">
        <v>96</v>
      </c>
      <c r="J556" s="202" t="s">
        <v>75</v>
      </c>
      <c r="K556" s="187" t="s">
        <v>97</v>
      </c>
      <c r="L556" s="187" t="s">
        <v>98</v>
      </c>
      <c r="M556" s="187">
        <v>2500</v>
      </c>
      <c r="N556" s="187" t="s">
        <v>364</v>
      </c>
      <c r="O556" s="205">
        <f t="shared" ref="O556" si="612">IF(N556="Muy alta",100,IF(N556="Alta",80,IF(N556="Media",60,IF(N556="Baja",40,IF(N556="Muy baja",20,0)))))</f>
        <v>80</v>
      </c>
      <c r="P556" s="187" t="s">
        <v>147</v>
      </c>
      <c r="Q556" s="205">
        <f t="shared" ref="Q556" si="613">IF(P556="Catastrófico",100,IF(P556="Mayor",80,IF(P556="Moderado",60,IF(P556="Menor",40,IF(P556="Leve",20,0)))))</f>
        <v>100</v>
      </c>
      <c r="R556" s="219" t="s">
        <v>148</v>
      </c>
      <c r="S556" s="34" t="s">
        <v>1378</v>
      </c>
      <c r="T556" s="41" t="str">
        <f t="shared" si="603"/>
        <v>Probabilidad</v>
      </c>
      <c r="U556" s="36" t="s">
        <v>83</v>
      </c>
      <c r="V556" s="36" t="s">
        <v>84</v>
      </c>
      <c r="W556" s="36" t="s">
        <v>85</v>
      </c>
      <c r="X556" s="36" t="s">
        <v>86</v>
      </c>
      <c r="Y556" s="36" t="s">
        <v>87</v>
      </c>
      <c r="Z556" s="208">
        <v>17.28</v>
      </c>
      <c r="AA556" s="35">
        <v>25</v>
      </c>
      <c r="AB556" s="35">
        <v>15</v>
      </c>
      <c r="AC556" s="35">
        <v>32</v>
      </c>
      <c r="AD556" s="35">
        <v>48</v>
      </c>
      <c r="AE556" s="208">
        <v>100</v>
      </c>
      <c r="AF556" s="35">
        <f t="shared" si="604"/>
        <v>0</v>
      </c>
      <c r="AG556" s="35">
        <f t="shared" si="605"/>
        <v>0</v>
      </c>
      <c r="AH556" s="35">
        <f>($Q$16*((AF556+AG556))/100)</f>
        <v>0</v>
      </c>
      <c r="AI556" s="35">
        <f>Q556-AH556</f>
        <v>100</v>
      </c>
      <c r="AJ556" s="187" t="s">
        <v>148</v>
      </c>
      <c r="AK556" s="187" t="s">
        <v>102</v>
      </c>
      <c r="AL556" s="187" t="s">
        <v>1379</v>
      </c>
      <c r="AM556" s="187" t="s">
        <v>1380</v>
      </c>
      <c r="AN556" s="267" t="s">
        <v>1381</v>
      </c>
      <c r="AO556" s="179">
        <v>44926</v>
      </c>
      <c r="AP556" s="179">
        <v>44742</v>
      </c>
      <c r="AQ556" s="310" t="s">
        <v>1382</v>
      </c>
    </row>
    <row r="557" spans="1:43" ht="290" x14ac:dyDescent="0.35">
      <c r="A557" s="186"/>
      <c r="B557" s="188"/>
      <c r="C557" s="191"/>
      <c r="D557" s="194"/>
      <c r="E557" s="197"/>
      <c r="F557" s="194"/>
      <c r="G557" s="194"/>
      <c r="H557" s="200"/>
      <c r="I557" s="203"/>
      <c r="J557" s="203"/>
      <c r="K557" s="188"/>
      <c r="L557" s="188"/>
      <c r="M557" s="188"/>
      <c r="N557" s="188"/>
      <c r="O557" s="206"/>
      <c r="P557" s="188"/>
      <c r="Q557" s="206"/>
      <c r="R557" s="220"/>
      <c r="S557" s="34" t="s">
        <v>1383</v>
      </c>
      <c r="T557" s="41" t="str">
        <f t="shared" si="603"/>
        <v>Probabilidad</v>
      </c>
      <c r="U557" s="36" t="s">
        <v>83</v>
      </c>
      <c r="V557" s="36" t="s">
        <v>84</v>
      </c>
      <c r="W557" s="36" t="s">
        <v>85</v>
      </c>
      <c r="X557" s="36" t="s">
        <v>86</v>
      </c>
      <c r="Y557" s="36" t="s">
        <v>87</v>
      </c>
      <c r="Z557" s="209"/>
      <c r="AA557" s="35">
        <v>25</v>
      </c>
      <c r="AB557" s="35">
        <v>15</v>
      </c>
      <c r="AC557" s="35">
        <v>19.2</v>
      </c>
      <c r="AD557" s="35">
        <v>28.8</v>
      </c>
      <c r="AE557" s="209"/>
      <c r="AF557" s="35">
        <f t="shared" si="604"/>
        <v>0</v>
      </c>
      <c r="AG557" s="35">
        <f t="shared" si="605"/>
        <v>0</v>
      </c>
      <c r="AH557" s="35">
        <f>($AI$16*((AF557+AG557))/100)</f>
        <v>0</v>
      </c>
      <c r="AI557" s="35">
        <f>AI556-AH557</f>
        <v>100</v>
      </c>
      <c r="AJ557" s="188"/>
      <c r="AK557" s="188"/>
      <c r="AL557" s="188"/>
      <c r="AM557" s="188"/>
      <c r="AN557" s="268"/>
      <c r="AO557" s="180"/>
      <c r="AP557" s="268"/>
      <c r="AQ557" s="310"/>
    </row>
    <row r="558" spans="1:43" ht="159.5" x14ac:dyDescent="0.35">
      <c r="A558" s="186"/>
      <c r="B558" s="189"/>
      <c r="C558" s="192"/>
      <c r="D558" s="195"/>
      <c r="E558" s="198"/>
      <c r="F558" s="195"/>
      <c r="G558" s="195"/>
      <c r="H558" s="201"/>
      <c r="I558" s="204"/>
      <c r="J558" s="204"/>
      <c r="K558" s="189"/>
      <c r="L558" s="189"/>
      <c r="M558" s="189"/>
      <c r="N558" s="189"/>
      <c r="O558" s="207"/>
      <c r="P558" s="189"/>
      <c r="Q558" s="207"/>
      <c r="R558" s="221"/>
      <c r="S558" s="34" t="s">
        <v>1384</v>
      </c>
      <c r="T558" s="41" t="str">
        <f t="shared" si="603"/>
        <v>Probabilidad</v>
      </c>
      <c r="U558" s="36" t="s">
        <v>83</v>
      </c>
      <c r="V558" s="36" t="s">
        <v>84</v>
      </c>
      <c r="W558" s="36" t="s">
        <v>85</v>
      </c>
      <c r="X558" s="36" t="s">
        <v>86</v>
      </c>
      <c r="Y558" s="36" t="s">
        <v>87</v>
      </c>
      <c r="Z558" s="210"/>
      <c r="AA558" s="35">
        <v>25</v>
      </c>
      <c r="AB558" s="35">
        <v>15</v>
      </c>
      <c r="AC558" s="35">
        <v>11.52</v>
      </c>
      <c r="AD558" s="35">
        <v>17.28</v>
      </c>
      <c r="AE558" s="210"/>
      <c r="AF558" s="35">
        <f t="shared" si="604"/>
        <v>0</v>
      </c>
      <c r="AG558" s="35">
        <f t="shared" si="605"/>
        <v>0</v>
      </c>
      <c r="AH558" s="35">
        <f>($AI$17*((AF558+AG558))/100)</f>
        <v>0</v>
      </c>
      <c r="AI558" s="35">
        <f>AI557-AH558</f>
        <v>100</v>
      </c>
      <c r="AJ558" s="189"/>
      <c r="AK558" s="189"/>
      <c r="AL558" s="189"/>
      <c r="AM558" s="189"/>
      <c r="AN558" s="269"/>
      <c r="AO558" s="181"/>
      <c r="AP558" s="269"/>
      <c r="AQ558" s="310"/>
    </row>
    <row r="559" spans="1:43" ht="117.75" customHeight="1" x14ac:dyDescent="0.35">
      <c r="A559" s="186">
        <v>164</v>
      </c>
      <c r="B559" s="187" t="s">
        <v>1385</v>
      </c>
      <c r="C559" s="190" t="s">
        <v>1386</v>
      </c>
      <c r="D559" s="193" t="s">
        <v>1387</v>
      </c>
      <c r="E559" s="196" t="s">
        <v>129</v>
      </c>
      <c r="F559" s="193" t="s">
        <v>1388</v>
      </c>
      <c r="G559" s="193" t="s">
        <v>1389</v>
      </c>
      <c r="H559" s="190" t="str">
        <f>CONCATENATE(E559," ",F559," ",G559)</f>
        <v>Posibilidad de pérdida reputacional ante las entidades del SNARIV y las víctimas por no brindar asistencia técnica debido a la falta de recursos para efectuar la ejecución de las etapas del programa de reparación colectiva</v>
      </c>
      <c r="I559" s="187" t="s">
        <v>74</v>
      </c>
      <c r="J559" s="187" t="s">
        <v>1390</v>
      </c>
      <c r="K559" s="187" t="s">
        <v>76</v>
      </c>
      <c r="L559" s="187" t="s">
        <v>77</v>
      </c>
      <c r="M559" s="187">
        <v>216</v>
      </c>
      <c r="N559" s="187" t="s">
        <v>124</v>
      </c>
      <c r="O559" s="205">
        <f>IF(N559="Muy alta",100,IF(N559="Alta",80,IF(N559="Media",60,IF(N559="Baja",40,IF(N559="Muy baja",20,0)))))</f>
        <v>40</v>
      </c>
      <c r="P559" s="187" t="s">
        <v>125</v>
      </c>
      <c r="Q559" s="205">
        <f>IF(P559="Catastrófico",100,IF(P559="Mayor",80,IF(P559="Moderado",60,IF(P559="Menor",40,IF(P559="Leve",20,0)))))</f>
        <v>40</v>
      </c>
      <c r="R559" s="187" t="s">
        <v>269</v>
      </c>
      <c r="S559" s="193" t="s">
        <v>1391</v>
      </c>
      <c r="T559" s="205" t="str">
        <f>IF(OR(U559="Preventivo",U559="Detectivo"),"Probabilidad",IF(U559="Correctivo","Impacto"," "))</f>
        <v>Probabilidad</v>
      </c>
      <c r="U559" s="187" t="s">
        <v>100</v>
      </c>
      <c r="V559" s="187" t="s">
        <v>84</v>
      </c>
      <c r="W559" s="187" t="s">
        <v>85</v>
      </c>
      <c r="X559" s="187" t="s">
        <v>86</v>
      </c>
      <c r="Y559" s="187" t="s">
        <v>87</v>
      </c>
      <c r="Z559" s="208">
        <v>28</v>
      </c>
      <c r="AA559" s="35">
        <v>15</v>
      </c>
      <c r="AB559" s="35">
        <v>15</v>
      </c>
      <c r="AC559" s="35">
        <v>12</v>
      </c>
      <c r="AD559" s="35">
        <v>28</v>
      </c>
      <c r="AE559" s="208">
        <v>40</v>
      </c>
      <c r="AF559" s="35">
        <f>IF(U559="Correctivo",10,0)</f>
        <v>0</v>
      </c>
      <c r="AG559" s="35">
        <f>IF(T559="Probabilidad",0,IF(V559="Automatizado",25,IF(V559="Manual",15,0)))</f>
        <v>0</v>
      </c>
      <c r="AH559" s="35" t="e">
        <f>($Q$7*((AF559+AG559))/100)</f>
        <v>#VALUE!</v>
      </c>
      <c r="AI559" s="35" t="e">
        <f>Q559-AH559</f>
        <v>#VALUE!</v>
      </c>
      <c r="AJ559" s="187" t="s">
        <v>269</v>
      </c>
      <c r="AK559" s="187" t="s">
        <v>89</v>
      </c>
      <c r="AL559" s="187" t="s">
        <v>1392</v>
      </c>
      <c r="AM559" s="187" t="s">
        <v>91</v>
      </c>
      <c r="AN559" s="205"/>
      <c r="AO559" s="205"/>
      <c r="AP559" s="205"/>
      <c r="AQ559" s="205"/>
    </row>
    <row r="560" spans="1:43" ht="117.75" customHeight="1" x14ac:dyDescent="0.35">
      <c r="A560" s="186"/>
      <c r="B560" s="188"/>
      <c r="C560" s="191"/>
      <c r="D560" s="194"/>
      <c r="E560" s="197"/>
      <c r="F560" s="194"/>
      <c r="G560" s="194"/>
      <c r="H560" s="191"/>
      <c r="I560" s="188"/>
      <c r="J560" s="188"/>
      <c r="K560" s="188"/>
      <c r="L560" s="188"/>
      <c r="M560" s="188"/>
      <c r="N560" s="188"/>
      <c r="O560" s="206"/>
      <c r="P560" s="188"/>
      <c r="Q560" s="206"/>
      <c r="R560" s="188"/>
      <c r="S560" s="194"/>
      <c r="T560" s="206"/>
      <c r="U560" s="188"/>
      <c r="V560" s="188"/>
      <c r="W560" s="188"/>
      <c r="X560" s="188"/>
      <c r="Y560" s="188"/>
      <c r="Z560" s="209"/>
      <c r="AA560" s="35">
        <v>0</v>
      </c>
      <c r="AB560" s="35">
        <v>0</v>
      </c>
      <c r="AC560" s="35">
        <v>0</v>
      </c>
      <c r="AD560" s="35">
        <v>28</v>
      </c>
      <c r="AE560" s="209"/>
      <c r="AF560" s="35">
        <f t="shared" ref="AF560:AF579" si="614">IF(U560="Correctivo",10,0)</f>
        <v>0</v>
      </c>
      <c r="AG560" s="35">
        <f t="shared" ref="AG560:AG579" si="615">IF(T560="Probabilidad",0,IF(V560="Automatizado",25,IF(V560="Manual",15,0)))</f>
        <v>0</v>
      </c>
      <c r="AH560" s="35" t="e">
        <f>($AI$7*((AF560+AG560))/100)</f>
        <v>#VALUE!</v>
      </c>
      <c r="AI560" s="35" t="e">
        <f>AI559-AH560</f>
        <v>#VALUE!</v>
      </c>
      <c r="AJ560" s="188"/>
      <c r="AK560" s="188"/>
      <c r="AL560" s="188"/>
      <c r="AM560" s="188"/>
      <c r="AN560" s="206"/>
      <c r="AO560" s="206"/>
      <c r="AP560" s="206"/>
      <c r="AQ560" s="206"/>
    </row>
    <row r="561" spans="1:43" ht="117.75" customHeight="1" x14ac:dyDescent="0.35">
      <c r="A561" s="186"/>
      <c r="B561" s="189"/>
      <c r="C561" s="192"/>
      <c r="D561" s="195"/>
      <c r="E561" s="198"/>
      <c r="F561" s="195"/>
      <c r="G561" s="195"/>
      <c r="H561" s="192"/>
      <c r="I561" s="189"/>
      <c r="J561" s="189"/>
      <c r="K561" s="189"/>
      <c r="L561" s="189"/>
      <c r="M561" s="189"/>
      <c r="N561" s="189"/>
      <c r="O561" s="207"/>
      <c r="P561" s="189"/>
      <c r="Q561" s="207"/>
      <c r="R561" s="189"/>
      <c r="S561" s="195"/>
      <c r="T561" s="207"/>
      <c r="U561" s="189"/>
      <c r="V561" s="189"/>
      <c r="W561" s="189"/>
      <c r="X561" s="189"/>
      <c r="Y561" s="189"/>
      <c r="Z561" s="210"/>
      <c r="AA561" s="35">
        <v>0</v>
      </c>
      <c r="AB561" s="35">
        <v>0</v>
      </c>
      <c r="AC561" s="35">
        <v>0</v>
      </c>
      <c r="AD561" s="35">
        <v>28</v>
      </c>
      <c r="AE561" s="210"/>
      <c r="AF561" s="35">
        <f t="shared" si="614"/>
        <v>0</v>
      </c>
      <c r="AG561" s="35">
        <f t="shared" si="615"/>
        <v>0</v>
      </c>
      <c r="AH561" s="35">
        <f>($AI$8*((AF561+AG561))/100)</f>
        <v>0</v>
      </c>
      <c r="AI561" s="35" t="e">
        <f>AI560-AH561</f>
        <v>#VALUE!</v>
      </c>
      <c r="AJ561" s="189"/>
      <c r="AK561" s="189"/>
      <c r="AL561" s="189"/>
      <c r="AM561" s="189"/>
      <c r="AN561" s="207"/>
      <c r="AO561" s="207"/>
      <c r="AP561" s="207"/>
      <c r="AQ561" s="207"/>
    </row>
    <row r="562" spans="1:43" ht="112.5" customHeight="1" x14ac:dyDescent="0.35">
      <c r="A562" s="186">
        <v>165</v>
      </c>
      <c r="B562" s="187" t="s">
        <v>1385</v>
      </c>
      <c r="C562" s="190" t="s">
        <v>1386</v>
      </c>
      <c r="D562" s="193" t="s">
        <v>1393</v>
      </c>
      <c r="E562" s="196" t="s">
        <v>129</v>
      </c>
      <c r="F562" s="228" t="s">
        <v>1394</v>
      </c>
      <c r="G562" s="228" t="s">
        <v>1395</v>
      </c>
      <c r="H562" s="199" t="str">
        <f t="shared" ref="H562" si="616">CONCATENATE(E562," ",F562," ",G562)</f>
        <v xml:space="preserve">Posibilidad de pérdida reputacional ante las víctimas y la sociedad en general por la falta de atención y orientación presencial y no presencial  debido a la insuficiencia de recursos del operador de servicio al ciudadano; a la ausencia de comisiones y viáticos para los servidores de la UARIV y la interrupción en el funcionamiento de las plataformas de atención de la UARIV. </v>
      </c>
      <c r="I562" s="202" t="s">
        <v>74</v>
      </c>
      <c r="J562" s="202" t="s">
        <v>1390</v>
      </c>
      <c r="K562" s="202" t="s">
        <v>76</v>
      </c>
      <c r="L562" s="187" t="s">
        <v>77</v>
      </c>
      <c r="M562" s="187">
        <v>258452</v>
      </c>
      <c r="N562" s="187" t="s">
        <v>214</v>
      </c>
      <c r="O562" s="205">
        <f t="shared" ref="O562" si="617">IF(N562="Muy alta",100,IF(N562="Alta",80,IF(N562="Media",60,IF(N562="Baja",40,IF(N562="Muy baja",20,0)))))</f>
        <v>100</v>
      </c>
      <c r="P562" s="187" t="s">
        <v>88</v>
      </c>
      <c r="Q562" s="205">
        <f t="shared" ref="Q562" si="618">IF(P562="Catastrófico",100,IF(P562="Mayor",80,IF(P562="Moderado",60,IF(P562="Menor",40,IF(P562="Leve",20,0)))))</f>
        <v>60</v>
      </c>
      <c r="R562" s="187" t="s">
        <v>80</v>
      </c>
      <c r="S562" s="193" t="s">
        <v>1396</v>
      </c>
      <c r="T562" s="205" t="str">
        <f t="shared" ref="T562:T579" si="619">IF(OR(U562="Preventivo",U562="Detectivo"),"Probabilidad",IF(U562="Correctivo","Impacto"," "))</f>
        <v>Probabilidad</v>
      </c>
      <c r="U562" s="187" t="s">
        <v>83</v>
      </c>
      <c r="V562" s="187" t="s">
        <v>84</v>
      </c>
      <c r="W562" s="187" t="s">
        <v>338</v>
      </c>
      <c r="X562" s="187" t="s">
        <v>86</v>
      </c>
      <c r="Y562" s="187" t="s">
        <v>87</v>
      </c>
      <c r="Z562" s="208">
        <v>60</v>
      </c>
      <c r="AA562" s="35">
        <v>25</v>
      </c>
      <c r="AB562" s="35">
        <v>15</v>
      </c>
      <c r="AC562" s="35">
        <v>40</v>
      </c>
      <c r="AD562" s="35">
        <v>60</v>
      </c>
      <c r="AE562" s="208">
        <v>60</v>
      </c>
      <c r="AF562" s="35">
        <f t="shared" si="614"/>
        <v>0</v>
      </c>
      <c r="AG562" s="35">
        <f t="shared" si="615"/>
        <v>0</v>
      </c>
      <c r="AH562" s="35">
        <f>($Q$10*((AF562+AG562))/100)</f>
        <v>0</v>
      </c>
      <c r="AI562" s="35">
        <f>Q562-AH562</f>
        <v>60</v>
      </c>
      <c r="AJ562" s="187" t="s">
        <v>88</v>
      </c>
      <c r="AK562" s="187" t="s">
        <v>102</v>
      </c>
      <c r="AL562" s="187" t="s">
        <v>1397</v>
      </c>
      <c r="AM562" s="187" t="s">
        <v>1398</v>
      </c>
      <c r="AN562" s="179">
        <v>44593</v>
      </c>
      <c r="AO562" s="179">
        <v>44742</v>
      </c>
      <c r="AP562" s="179">
        <v>44666</v>
      </c>
      <c r="AQ562" s="205" t="s">
        <v>1399</v>
      </c>
    </row>
    <row r="563" spans="1:43" ht="112.5" customHeight="1" x14ac:dyDescent="0.35">
      <c r="A563" s="186"/>
      <c r="B563" s="188"/>
      <c r="C563" s="191"/>
      <c r="D563" s="194"/>
      <c r="E563" s="197"/>
      <c r="F563" s="229"/>
      <c r="G563" s="229"/>
      <c r="H563" s="200"/>
      <c r="I563" s="203"/>
      <c r="J563" s="203"/>
      <c r="K563" s="203"/>
      <c r="L563" s="188"/>
      <c r="M563" s="188"/>
      <c r="N563" s="188"/>
      <c r="O563" s="206"/>
      <c r="P563" s="188"/>
      <c r="Q563" s="206"/>
      <c r="R563" s="188"/>
      <c r="S563" s="194"/>
      <c r="T563" s="206"/>
      <c r="U563" s="188"/>
      <c r="V563" s="188"/>
      <c r="W563" s="188"/>
      <c r="X563" s="188"/>
      <c r="Y563" s="188"/>
      <c r="Z563" s="209"/>
      <c r="AA563" s="35">
        <v>0</v>
      </c>
      <c r="AB563" s="35">
        <v>0</v>
      </c>
      <c r="AC563" s="35">
        <v>0</v>
      </c>
      <c r="AD563" s="35">
        <v>60</v>
      </c>
      <c r="AE563" s="209"/>
      <c r="AF563" s="35">
        <f t="shared" si="614"/>
        <v>0</v>
      </c>
      <c r="AG563" s="35">
        <f t="shared" si="615"/>
        <v>0</v>
      </c>
      <c r="AH563" s="35">
        <f>($AI$10*((AF563+AG563))/100)</f>
        <v>0</v>
      </c>
      <c r="AI563" s="35">
        <f>AI562-AH563</f>
        <v>60</v>
      </c>
      <c r="AJ563" s="188"/>
      <c r="AK563" s="188"/>
      <c r="AL563" s="188"/>
      <c r="AM563" s="188"/>
      <c r="AN563" s="180"/>
      <c r="AO563" s="180"/>
      <c r="AP563" s="180"/>
      <c r="AQ563" s="206"/>
    </row>
    <row r="564" spans="1:43" ht="112.5" customHeight="1" x14ac:dyDescent="0.35">
      <c r="A564" s="186"/>
      <c r="B564" s="189"/>
      <c r="C564" s="192"/>
      <c r="D564" s="195"/>
      <c r="E564" s="198"/>
      <c r="F564" s="230"/>
      <c r="G564" s="230"/>
      <c r="H564" s="201"/>
      <c r="I564" s="204"/>
      <c r="J564" s="204"/>
      <c r="K564" s="204"/>
      <c r="L564" s="189"/>
      <c r="M564" s="189"/>
      <c r="N564" s="189"/>
      <c r="O564" s="207"/>
      <c r="P564" s="189"/>
      <c r="Q564" s="207"/>
      <c r="R564" s="189"/>
      <c r="S564" s="194"/>
      <c r="T564" s="207"/>
      <c r="U564" s="189"/>
      <c r="V564" s="189"/>
      <c r="W564" s="189"/>
      <c r="X564" s="189"/>
      <c r="Y564" s="189"/>
      <c r="Z564" s="210"/>
      <c r="AA564" s="35">
        <v>0</v>
      </c>
      <c r="AB564" s="35">
        <v>0</v>
      </c>
      <c r="AC564" s="35">
        <v>0</v>
      </c>
      <c r="AD564" s="35">
        <v>60</v>
      </c>
      <c r="AE564" s="210"/>
      <c r="AF564" s="35">
        <f t="shared" si="614"/>
        <v>0</v>
      </c>
      <c r="AG564" s="35">
        <f t="shared" si="615"/>
        <v>0</v>
      </c>
      <c r="AH564" s="35">
        <f>($AI$11*((AF564+AG564))/100)</f>
        <v>0</v>
      </c>
      <c r="AI564" s="35">
        <f>AI563-AH564</f>
        <v>60</v>
      </c>
      <c r="AJ564" s="189"/>
      <c r="AK564" s="189"/>
      <c r="AL564" s="189"/>
      <c r="AM564" s="189"/>
      <c r="AN564" s="181"/>
      <c r="AO564" s="181"/>
      <c r="AP564" s="181"/>
      <c r="AQ564" s="207"/>
    </row>
    <row r="565" spans="1:43" ht="267.75" customHeight="1" x14ac:dyDescent="0.35">
      <c r="A565" s="258">
        <v>166</v>
      </c>
      <c r="B565" s="187" t="s">
        <v>1385</v>
      </c>
      <c r="C565" s="190" t="s">
        <v>1386</v>
      </c>
      <c r="D565" s="193" t="s">
        <v>1329</v>
      </c>
      <c r="E565" s="196" t="s">
        <v>129</v>
      </c>
      <c r="F565" s="193" t="s">
        <v>1400</v>
      </c>
      <c r="G565" s="193" t="s">
        <v>1401</v>
      </c>
      <c r="H565" s="199" t="str">
        <f t="shared" ref="H565" si="620">CONCATENATE(E565," ",F565," ",G565)</f>
        <v>Posibilidad de pérdida reputacional ante las víctimas por la no entrega de las cartas de indemnización debido a la falta de regulaciones en los procedimientos para la notificación de las cartas de indemnización para las diferentes situaciones que tienen las víctimas aptas y localizadas para ser indemnizadas</v>
      </c>
      <c r="I565" s="202" t="s">
        <v>74</v>
      </c>
      <c r="J565" s="202" t="s">
        <v>1390</v>
      </c>
      <c r="K565" s="187" t="s">
        <v>76</v>
      </c>
      <c r="L565" s="187" t="s">
        <v>77</v>
      </c>
      <c r="M565" s="187">
        <v>7573</v>
      </c>
      <c r="N565" s="187" t="s">
        <v>214</v>
      </c>
      <c r="O565" s="205">
        <f t="shared" ref="O565" si="621">IF(N565="Muy alta",100,IF(N565="Alta",80,IF(N565="Media",60,IF(N565="Baja",40,IF(N565="Muy baja",20,0)))))</f>
        <v>100</v>
      </c>
      <c r="P565" s="187" t="s">
        <v>79</v>
      </c>
      <c r="Q565" s="205">
        <f t="shared" ref="Q565" si="622">IF(P565="Catastrófico",100,IF(P565="Mayor",80,IF(P565="Moderado",60,IF(P565="Menor",40,IF(P565="Leve",20,0)))))</f>
        <v>80</v>
      </c>
      <c r="R565" s="219" t="s">
        <v>80</v>
      </c>
      <c r="S565" s="44" t="s">
        <v>1402</v>
      </c>
      <c r="T565" s="41" t="str">
        <f t="shared" si="619"/>
        <v>Probabilidad</v>
      </c>
      <c r="U565" s="36" t="s">
        <v>100</v>
      </c>
      <c r="V565" s="36" t="s">
        <v>84</v>
      </c>
      <c r="W565" s="36" t="s">
        <v>85</v>
      </c>
      <c r="X565" s="36" t="s">
        <v>86</v>
      </c>
      <c r="Y565" s="36" t="s">
        <v>87</v>
      </c>
      <c r="Z565" s="208">
        <v>49</v>
      </c>
      <c r="AA565" s="35">
        <v>15</v>
      </c>
      <c r="AB565" s="35">
        <v>15</v>
      </c>
      <c r="AC565" s="35">
        <v>30</v>
      </c>
      <c r="AD565" s="35">
        <v>70</v>
      </c>
      <c r="AE565" s="208">
        <v>80</v>
      </c>
      <c r="AF565" s="35">
        <f t="shared" si="614"/>
        <v>0</v>
      </c>
      <c r="AG565" s="35">
        <f t="shared" si="615"/>
        <v>0</v>
      </c>
      <c r="AH565" s="35">
        <f>($Q$13*((AF565+AG565))/100)</f>
        <v>0</v>
      </c>
      <c r="AI565" s="35">
        <f>Q565-AH565</f>
        <v>80</v>
      </c>
      <c r="AJ565" s="187" t="s">
        <v>80</v>
      </c>
      <c r="AK565" s="187" t="s">
        <v>1403</v>
      </c>
      <c r="AL565" s="187" t="s">
        <v>1397</v>
      </c>
      <c r="AM565" s="187" t="s">
        <v>1404</v>
      </c>
      <c r="AN565" s="179">
        <v>44593</v>
      </c>
      <c r="AO565" s="179">
        <v>44742</v>
      </c>
      <c r="AP565" s="179">
        <v>44666</v>
      </c>
      <c r="AQ565" s="205" t="s">
        <v>1405</v>
      </c>
    </row>
    <row r="566" spans="1:43" ht="217.5" x14ac:dyDescent="0.35">
      <c r="A566" s="259"/>
      <c r="B566" s="188"/>
      <c r="C566" s="191"/>
      <c r="D566" s="194"/>
      <c r="E566" s="197"/>
      <c r="F566" s="194"/>
      <c r="G566" s="194"/>
      <c r="H566" s="200"/>
      <c r="I566" s="203"/>
      <c r="J566" s="203"/>
      <c r="K566" s="188"/>
      <c r="L566" s="188"/>
      <c r="M566" s="188"/>
      <c r="N566" s="188"/>
      <c r="O566" s="206"/>
      <c r="P566" s="188"/>
      <c r="Q566" s="206"/>
      <c r="R566" s="220"/>
      <c r="S566" s="44" t="s">
        <v>1406</v>
      </c>
      <c r="T566" s="41" t="str">
        <f t="shared" si="619"/>
        <v>Probabilidad</v>
      </c>
      <c r="U566" s="36" t="s">
        <v>100</v>
      </c>
      <c r="V566" s="36" t="s">
        <v>84</v>
      </c>
      <c r="W566" s="36" t="s">
        <v>85</v>
      </c>
      <c r="X566" s="36" t="s">
        <v>86</v>
      </c>
      <c r="Y566" s="36" t="s">
        <v>87</v>
      </c>
      <c r="Z566" s="209"/>
      <c r="AA566" s="35">
        <v>15</v>
      </c>
      <c r="AB566" s="35">
        <v>15</v>
      </c>
      <c r="AC566" s="35">
        <v>21</v>
      </c>
      <c r="AD566" s="35">
        <v>49</v>
      </c>
      <c r="AE566" s="209"/>
      <c r="AF566" s="35">
        <f t="shared" si="614"/>
        <v>0</v>
      </c>
      <c r="AG566" s="35">
        <f t="shared" si="615"/>
        <v>0</v>
      </c>
      <c r="AH566" s="35">
        <f>($AI$13*((AF566+AG566))/100)</f>
        <v>0</v>
      </c>
      <c r="AI566" s="35">
        <f>AI565-AH566</f>
        <v>80</v>
      </c>
      <c r="AJ566" s="188"/>
      <c r="AK566" s="188"/>
      <c r="AL566" s="188"/>
      <c r="AM566" s="188"/>
      <c r="AN566" s="180"/>
      <c r="AO566" s="180"/>
      <c r="AP566" s="180"/>
      <c r="AQ566" s="206"/>
    </row>
    <row r="567" spans="1:43" x14ac:dyDescent="0.35">
      <c r="A567" s="260"/>
      <c r="B567" s="189"/>
      <c r="C567" s="192"/>
      <c r="D567" s="195"/>
      <c r="E567" s="198"/>
      <c r="F567" s="195"/>
      <c r="G567" s="195"/>
      <c r="H567" s="201"/>
      <c r="I567" s="204"/>
      <c r="J567" s="204"/>
      <c r="K567" s="189"/>
      <c r="L567" s="189"/>
      <c r="M567" s="189"/>
      <c r="N567" s="189"/>
      <c r="O567" s="207"/>
      <c r="P567" s="189"/>
      <c r="Q567" s="207"/>
      <c r="R567" s="189"/>
      <c r="S567" s="64"/>
      <c r="T567" s="35" t="str">
        <f t="shared" si="619"/>
        <v xml:space="preserve"> </v>
      </c>
      <c r="U567" s="36"/>
      <c r="V567" s="36"/>
      <c r="W567" s="36"/>
      <c r="X567" s="36"/>
      <c r="Y567" s="36"/>
      <c r="Z567" s="210"/>
      <c r="AA567" s="35">
        <v>0</v>
      </c>
      <c r="AB567" s="35">
        <v>0</v>
      </c>
      <c r="AC567" s="35">
        <v>0</v>
      </c>
      <c r="AD567" s="35">
        <v>49</v>
      </c>
      <c r="AE567" s="210"/>
      <c r="AF567" s="35">
        <f t="shared" si="614"/>
        <v>0</v>
      </c>
      <c r="AG567" s="35">
        <f t="shared" si="615"/>
        <v>0</v>
      </c>
      <c r="AH567" s="35">
        <f>($AI$14*((AF567+AG567))/100)</f>
        <v>0</v>
      </c>
      <c r="AI567" s="35">
        <f>AI566-AH567</f>
        <v>80</v>
      </c>
      <c r="AJ567" s="189"/>
      <c r="AK567" s="189"/>
      <c r="AL567" s="189"/>
      <c r="AM567" s="189"/>
      <c r="AN567" s="181"/>
      <c r="AO567" s="181"/>
      <c r="AP567" s="181"/>
      <c r="AQ567" s="207"/>
    </row>
    <row r="568" spans="1:43" ht="236.25" customHeight="1" x14ac:dyDescent="0.35">
      <c r="A568" s="186">
        <v>167</v>
      </c>
      <c r="B568" s="187" t="s">
        <v>1385</v>
      </c>
      <c r="C568" s="190" t="s">
        <v>1386</v>
      </c>
      <c r="D568" s="193" t="s">
        <v>1407</v>
      </c>
      <c r="E568" s="196"/>
      <c r="F568" s="193"/>
      <c r="G568" s="187"/>
      <c r="H568" s="199" t="s">
        <v>1408</v>
      </c>
      <c r="I568" s="202" t="s">
        <v>96</v>
      </c>
      <c r="J568" s="202" t="s">
        <v>1390</v>
      </c>
      <c r="K568" s="187" t="s">
        <v>97</v>
      </c>
      <c r="L568" s="187" t="s">
        <v>98</v>
      </c>
      <c r="M568" s="187">
        <v>231</v>
      </c>
      <c r="N568" s="187" t="s">
        <v>124</v>
      </c>
      <c r="O568" s="205">
        <f t="shared" ref="O568" si="623">IF(N568="Muy alta",100,IF(N568="Alta",80,IF(N568="Media",60,IF(N568="Baja",40,IF(N568="Muy baja",20,0)))))</f>
        <v>40</v>
      </c>
      <c r="P568" s="202" t="s">
        <v>147</v>
      </c>
      <c r="Q568" s="205">
        <f t="shared" ref="Q568" si="624">IF(P568="Catastrófico",100,IF(P568="Mayor",80,IF(P568="Moderado",60,IF(P568="Menor",40,IF(P568="Leve",20,0)))))</f>
        <v>100</v>
      </c>
      <c r="R568" s="219" t="s">
        <v>148</v>
      </c>
      <c r="S568" s="44" t="s">
        <v>1409</v>
      </c>
      <c r="T568" s="41" t="str">
        <f t="shared" si="619"/>
        <v>Probabilidad</v>
      </c>
      <c r="U568" s="36" t="s">
        <v>100</v>
      </c>
      <c r="V568" s="36" t="s">
        <v>84</v>
      </c>
      <c r="W568" s="36" t="s">
        <v>85</v>
      </c>
      <c r="X568" s="36" t="s">
        <v>86</v>
      </c>
      <c r="Y568" s="36" t="s">
        <v>87</v>
      </c>
      <c r="Z568" s="208">
        <v>16.8</v>
      </c>
      <c r="AA568" s="35">
        <v>15</v>
      </c>
      <c r="AB568" s="35">
        <v>15</v>
      </c>
      <c r="AC568" s="35">
        <v>12</v>
      </c>
      <c r="AD568" s="35">
        <v>28</v>
      </c>
      <c r="AE568" s="208">
        <v>100</v>
      </c>
      <c r="AF568" s="35">
        <f t="shared" si="614"/>
        <v>0</v>
      </c>
      <c r="AG568" s="35">
        <f t="shared" si="615"/>
        <v>0</v>
      </c>
      <c r="AH568" s="35">
        <f>($Q$16*((AF568+AG568))/100)</f>
        <v>0</v>
      </c>
      <c r="AI568" s="35">
        <f t="shared" ref="AI568" si="625">Q568-AH568</f>
        <v>100</v>
      </c>
      <c r="AJ568" s="187" t="s">
        <v>148</v>
      </c>
      <c r="AK568" s="187" t="s">
        <v>102</v>
      </c>
      <c r="AL568" s="307" t="s">
        <v>1397</v>
      </c>
      <c r="AM568" s="307" t="s">
        <v>1410</v>
      </c>
      <c r="AN568" s="179">
        <v>44593</v>
      </c>
      <c r="AO568" s="179">
        <v>44926</v>
      </c>
      <c r="AP568" s="179">
        <v>44666</v>
      </c>
      <c r="AQ568" s="304" t="s">
        <v>1411</v>
      </c>
    </row>
    <row r="569" spans="1:43" ht="304.5" x14ac:dyDescent="0.35">
      <c r="A569" s="186"/>
      <c r="B569" s="188"/>
      <c r="C569" s="191"/>
      <c r="D569" s="194"/>
      <c r="E569" s="197"/>
      <c r="F569" s="194"/>
      <c r="G569" s="188"/>
      <c r="H569" s="200"/>
      <c r="I569" s="203"/>
      <c r="J569" s="203"/>
      <c r="K569" s="188"/>
      <c r="L569" s="188"/>
      <c r="M569" s="188"/>
      <c r="N569" s="188"/>
      <c r="O569" s="206"/>
      <c r="P569" s="203"/>
      <c r="Q569" s="206"/>
      <c r="R569" s="220"/>
      <c r="S569" s="44" t="s">
        <v>1412</v>
      </c>
      <c r="T569" s="41" t="str">
        <f t="shared" si="619"/>
        <v>Probabilidad</v>
      </c>
      <c r="U569" s="36" t="s">
        <v>83</v>
      </c>
      <c r="V569" s="36" t="s">
        <v>84</v>
      </c>
      <c r="W569" s="36" t="s">
        <v>85</v>
      </c>
      <c r="X569" s="36" t="s">
        <v>86</v>
      </c>
      <c r="Y569" s="36" t="s">
        <v>87</v>
      </c>
      <c r="Z569" s="209"/>
      <c r="AA569" s="35">
        <v>25</v>
      </c>
      <c r="AB569" s="35">
        <v>15</v>
      </c>
      <c r="AC569" s="35">
        <v>11.2</v>
      </c>
      <c r="AD569" s="35">
        <v>16.8</v>
      </c>
      <c r="AE569" s="209"/>
      <c r="AF569" s="35">
        <f t="shared" si="614"/>
        <v>0</v>
      </c>
      <c r="AG569" s="35">
        <f t="shared" si="615"/>
        <v>0</v>
      </c>
      <c r="AH569" s="35">
        <f>($AI$16*((AF569+AG569))/100)</f>
        <v>0</v>
      </c>
      <c r="AI569" s="35">
        <f t="shared" ref="AI569:AI570" si="626">AI568-AH569</f>
        <v>100</v>
      </c>
      <c r="AJ569" s="188"/>
      <c r="AK569" s="188"/>
      <c r="AL569" s="308"/>
      <c r="AM569" s="308"/>
      <c r="AN569" s="180"/>
      <c r="AO569" s="180"/>
      <c r="AP569" s="180"/>
      <c r="AQ569" s="305"/>
    </row>
    <row r="570" spans="1:43" x14ac:dyDescent="0.35">
      <c r="A570" s="46"/>
      <c r="B570" s="189"/>
      <c r="C570" s="192"/>
      <c r="D570" s="195"/>
      <c r="E570" s="198"/>
      <c r="F570" s="195"/>
      <c r="G570" s="189"/>
      <c r="H570" s="201"/>
      <c r="I570" s="204"/>
      <c r="J570" s="204"/>
      <c r="K570" s="189"/>
      <c r="L570" s="189"/>
      <c r="M570" s="189"/>
      <c r="N570" s="189"/>
      <c r="O570" s="207"/>
      <c r="P570" s="204"/>
      <c r="Q570" s="207"/>
      <c r="R570" s="221"/>
      <c r="S570" s="64"/>
      <c r="T570" s="35" t="str">
        <f t="shared" si="619"/>
        <v xml:space="preserve"> </v>
      </c>
      <c r="U570" s="36"/>
      <c r="V570" s="36"/>
      <c r="W570" s="36"/>
      <c r="X570" s="36"/>
      <c r="Y570" s="36"/>
      <c r="Z570" s="210"/>
      <c r="AA570" s="35">
        <v>0</v>
      </c>
      <c r="AB570" s="35">
        <v>0</v>
      </c>
      <c r="AC570" s="35">
        <v>0</v>
      </c>
      <c r="AD570" s="35">
        <v>16.8</v>
      </c>
      <c r="AE570" s="210"/>
      <c r="AF570" s="35">
        <f t="shared" si="614"/>
        <v>0</v>
      </c>
      <c r="AG570" s="35">
        <f t="shared" si="615"/>
        <v>0</v>
      </c>
      <c r="AH570" s="35">
        <f>($AI$17*((AF570+AG570))/100)</f>
        <v>0</v>
      </c>
      <c r="AI570" s="35">
        <f t="shared" si="626"/>
        <v>100</v>
      </c>
      <c r="AJ570" s="189"/>
      <c r="AK570" s="189"/>
      <c r="AL570" s="309"/>
      <c r="AM570" s="309"/>
      <c r="AN570" s="181"/>
      <c r="AO570" s="181"/>
      <c r="AP570" s="181"/>
      <c r="AQ570" s="306"/>
    </row>
    <row r="571" spans="1:43" ht="267.75" customHeight="1" x14ac:dyDescent="0.35">
      <c r="A571" s="258">
        <v>168</v>
      </c>
      <c r="B571" s="187" t="s">
        <v>1385</v>
      </c>
      <c r="C571" s="190" t="s">
        <v>1386</v>
      </c>
      <c r="D571" s="193" t="s">
        <v>1413</v>
      </c>
      <c r="E571" s="196"/>
      <c r="F571" s="193"/>
      <c r="G571" s="193"/>
      <c r="H571" s="199" t="s">
        <v>1414</v>
      </c>
      <c r="I571" s="202" t="s">
        <v>96</v>
      </c>
      <c r="J571" s="202" t="s">
        <v>1390</v>
      </c>
      <c r="K571" s="187" t="s">
        <v>97</v>
      </c>
      <c r="L571" s="187" t="s">
        <v>98</v>
      </c>
      <c r="M571" s="187">
        <v>7573</v>
      </c>
      <c r="N571" s="187" t="s">
        <v>214</v>
      </c>
      <c r="O571" s="205">
        <f t="shared" ref="O571" si="627">IF(N571="Muy alta",100,IF(N571="Alta",80,IF(N571="Media",60,IF(N571="Baja",40,IF(N571="Muy baja",20,0)))))</f>
        <v>100</v>
      </c>
      <c r="P571" s="187" t="s">
        <v>147</v>
      </c>
      <c r="Q571" s="205">
        <f t="shared" ref="Q571" si="628">IF(P571="Catastrófico",100,IF(P571="Mayor",80,IF(P571="Moderado",60,IF(P571="Menor",40,IF(P571="Leve",20,0)))))</f>
        <v>100</v>
      </c>
      <c r="R571" s="219" t="s">
        <v>148</v>
      </c>
      <c r="S571" s="44" t="s">
        <v>1402</v>
      </c>
      <c r="T571" s="41" t="str">
        <f t="shared" si="619"/>
        <v>Probabilidad</v>
      </c>
      <c r="U571" s="36" t="s">
        <v>100</v>
      </c>
      <c r="V571" s="36" t="s">
        <v>84</v>
      </c>
      <c r="W571" s="36" t="s">
        <v>85</v>
      </c>
      <c r="X571" s="36" t="s">
        <v>86</v>
      </c>
      <c r="Y571" s="36" t="s">
        <v>87</v>
      </c>
      <c r="Z571" s="208">
        <v>49</v>
      </c>
      <c r="AA571" s="35">
        <v>15</v>
      </c>
      <c r="AB571" s="35">
        <v>15</v>
      </c>
      <c r="AC571" s="35">
        <v>30</v>
      </c>
      <c r="AD571" s="35">
        <v>70</v>
      </c>
      <c r="AE571" s="208">
        <v>100</v>
      </c>
      <c r="AF571" s="35">
        <f t="shared" si="614"/>
        <v>0</v>
      </c>
      <c r="AG571" s="35">
        <f t="shared" si="615"/>
        <v>0</v>
      </c>
      <c r="AH571" s="35">
        <f>($Q$13*((AF571+AG571))/100)</f>
        <v>0</v>
      </c>
      <c r="AI571" s="35">
        <f>Q571-AH571</f>
        <v>100</v>
      </c>
      <c r="AJ571" s="187" t="s">
        <v>148</v>
      </c>
      <c r="AK571" s="187" t="s">
        <v>1403</v>
      </c>
      <c r="AL571" s="187" t="s">
        <v>1397</v>
      </c>
      <c r="AM571" s="187" t="s">
        <v>1415</v>
      </c>
      <c r="AN571" s="179">
        <v>44593</v>
      </c>
      <c r="AO571" s="179">
        <v>44742</v>
      </c>
      <c r="AP571" s="179">
        <v>44666</v>
      </c>
      <c r="AQ571" s="205" t="s">
        <v>1405</v>
      </c>
    </row>
    <row r="572" spans="1:43" ht="217.5" x14ac:dyDescent="0.35">
      <c r="A572" s="259"/>
      <c r="B572" s="188"/>
      <c r="C572" s="191"/>
      <c r="D572" s="194"/>
      <c r="E572" s="197"/>
      <c r="F572" s="194"/>
      <c r="G572" s="194"/>
      <c r="H572" s="200"/>
      <c r="I572" s="203"/>
      <c r="J572" s="203"/>
      <c r="K572" s="188"/>
      <c r="L572" s="188"/>
      <c r="M572" s="188"/>
      <c r="N572" s="188"/>
      <c r="O572" s="206"/>
      <c r="P572" s="188"/>
      <c r="Q572" s="206"/>
      <c r="R572" s="220"/>
      <c r="S572" s="44" t="s">
        <v>1406</v>
      </c>
      <c r="T572" s="41" t="str">
        <f t="shared" si="619"/>
        <v>Probabilidad</v>
      </c>
      <c r="U572" s="36" t="s">
        <v>100</v>
      </c>
      <c r="V572" s="36" t="s">
        <v>84</v>
      </c>
      <c r="W572" s="36" t="s">
        <v>85</v>
      </c>
      <c r="X572" s="36" t="s">
        <v>86</v>
      </c>
      <c r="Y572" s="36" t="s">
        <v>87</v>
      </c>
      <c r="Z572" s="209"/>
      <c r="AA572" s="35">
        <v>15</v>
      </c>
      <c r="AB572" s="35">
        <v>15</v>
      </c>
      <c r="AC572" s="35">
        <v>21</v>
      </c>
      <c r="AD572" s="35">
        <v>49</v>
      </c>
      <c r="AE572" s="209"/>
      <c r="AF572" s="35">
        <f t="shared" si="614"/>
        <v>0</v>
      </c>
      <c r="AG572" s="35">
        <f t="shared" si="615"/>
        <v>0</v>
      </c>
      <c r="AH572" s="35">
        <f>($AI$13*((AF572+AG572))/100)</f>
        <v>0</v>
      </c>
      <c r="AI572" s="35">
        <f>AI571-AH572</f>
        <v>100</v>
      </c>
      <c r="AJ572" s="188"/>
      <c r="AK572" s="188"/>
      <c r="AL572" s="188"/>
      <c r="AM572" s="188"/>
      <c r="AN572" s="180"/>
      <c r="AO572" s="180"/>
      <c r="AP572" s="180"/>
      <c r="AQ572" s="206"/>
    </row>
    <row r="573" spans="1:43" x14ac:dyDescent="0.35">
      <c r="A573" s="260"/>
      <c r="B573" s="189"/>
      <c r="C573" s="192"/>
      <c r="D573" s="195"/>
      <c r="E573" s="198"/>
      <c r="F573" s="195"/>
      <c r="G573" s="195"/>
      <c r="H573" s="201"/>
      <c r="I573" s="204"/>
      <c r="J573" s="204"/>
      <c r="K573" s="189"/>
      <c r="L573" s="189"/>
      <c r="M573" s="189"/>
      <c r="N573" s="189"/>
      <c r="O573" s="207"/>
      <c r="P573" s="189"/>
      <c r="Q573" s="207"/>
      <c r="R573" s="189"/>
      <c r="S573" s="37"/>
      <c r="T573" s="35" t="str">
        <f t="shared" si="619"/>
        <v xml:space="preserve"> </v>
      </c>
      <c r="U573" s="36"/>
      <c r="V573" s="36"/>
      <c r="W573" s="36"/>
      <c r="X573" s="36"/>
      <c r="Y573" s="36"/>
      <c r="Z573" s="210"/>
      <c r="AA573" s="35">
        <v>0</v>
      </c>
      <c r="AB573" s="35">
        <v>0</v>
      </c>
      <c r="AC573" s="35">
        <v>0</v>
      </c>
      <c r="AD573" s="35">
        <v>49</v>
      </c>
      <c r="AE573" s="210"/>
      <c r="AF573" s="35">
        <f t="shared" si="614"/>
        <v>0</v>
      </c>
      <c r="AG573" s="35">
        <f t="shared" si="615"/>
        <v>0</v>
      </c>
      <c r="AH573" s="35">
        <f>($AI$14*((AF573+AG573))/100)</f>
        <v>0</v>
      </c>
      <c r="AI573" s="35">
        <f>AI572-AH573</f>
        <v>100</v>
      </c>
      <c r="AJ573" s="189"/>
      <c r="AK573" s="189"/>
      <c r="AL573" s="189"/>
      <c r="AM573" s="189"/>
      <c r="AN573" s="181"/>
      <c r="AO573" s="181"/>
      <c r="AP573" s="181"/>
      <c r="AQ573" s="207"/>
    </row>
    <row r="574" spans="1:43" ht="117" customHeight="1" x14ac:dyDescent="0.35">
      <c r="A574" s="186">
        <v>169</v>
      </c>
      <c r="B574" s="187" t="s">
        <v>1385</v>
      </c>
      <c r="C574" s="190" t="s">
        <v>1386</v>
      </c>
      <c r="D574" s="193" t="s">
        <v>1416</v>
      </c>
      <c r="E574" s="196" t="s">
        <v>129</v>
      </c>
      <c r="F574" s="193" t="s">
        <v>1417</v>
      </c>
      <c r="G574" s="228" t="s">
        <v>1418</v>
      </c>
      <c r="H574" s="199" t="str">
        <f t="shared" ref="H574" si="629">CONCATENATE(E574," ",F574," ",G574)</f>
        <v>Posibilidad de pérdida reputacional ante las entidades del SNARIV y las víctimas por no brindar la asistencia técnica y por no tramitar las solicitudes individuales de retornos o reubicaciones  por la falta de personal asignado al equipo de retornos y reubicaciones de la dirección territorial Bolívar y San Andrés</v>
      </c>
      <c r="I574" s="202" t="s">
        <v>74</v>
      </c>
      <c r="J574" s="202" t="s">
        <v>1390</v>
      </c>
      <c r="K574" s="187" t="s">
        <v>97</v>
      </c>
      <c r="L574" s="187" t="s">
        <v>77</v>
      </c>
      <c r="M574" s="187">
        <v>356</v>
      </c>
      <c r="N574" s="187" t="s">
        <v>124</v>
      </c>
      <c r="O574" s="205">
        <f t="shared" ref="O574" si="630">IF(N574="Muy alta",100,IF(N574="Alta",80,IF(N574="Media",60,IF(N574="Baja",40,IF(N574="Muy baja",20,0)))))</f>
        <v>40</v>
      </c>
      <c r="P574" s="187" t="s">
        <v>88</v>
      </c>
      <c r="Q574" s="205">
        <f t="shared" ref="Q574" si="631">IF(P574="Catastrófico",100,IF(P574="Mayor",80,IF(P574="Moderado",60,IF(P574="Menor",40,IF(P574="Leve",20,0)))))</f>
        <v>60</v>
      </c>
      <c r="R574" s="187" t="s">
        <v>88</v>
      </c>
      <c r="S574" s="193" t="s">
        <v>1419</v>
      </c>
      <c r="T574" s="205" t="str">
        <f t="shared" si="619"/>
        <v>Probabilidad</v>
      </c>
      <c r="U574" s="187" t="s">
        <v>100</v>
      </c>
      <c r="V574" s="187" t="s">
        <v>84</v>
      </c>
      <c r="W574" s="187" t="s">
        <v>85</v>
      </c>
      <c r="X574" s="187" t="s">
        <v>86</v>
      </c>
      <c r="Y574" s="187" t="s">
        <v>87</v>
      </c>
      <c r="Z574" s="208">
        <v>28</v>
      </c>
      <c r="AA574" s="35">
        <v>15</v>
      </c>
      <c r="AB574" s="35">
        <v>15</v>
      </c>
      <c r="AC574" s="35">
        <v>12</v>
      </c>
      <c r="AD574" s="35">
        <v>28</v>
      </c>
      <c r="AE574" s="208">
        <v>60</v>
      </c>
      <c r="AF574" s="35">
        <f t="shared" si="614"/>
        <v>0</v>
      </c>
      <c r="AG574" s="35">
        <f t="shared" si="615"/>
        <v>0</v>
      </c>
      <c r="AH574" s="35">
        <f>($Q$22*((AF574+AG574))/100)</f>
        <v>0</v>
      </c>
      <c r="AI574" s="35">
        <f t="shared" ref="AI574" si="632">Q574-AH574</f>
        <v>60</v>
      </c>
      <c r="AJ574" s="187" t="s">
        <v>88</v>
      </c>
      <c r="AK574" s="187" t="s">
        <v>89</v>
      </c>
      <c r="AL574" s="187" t="s">
        <v>1392</v>
      </c>
      <c r="AM574" s="187" t="s">
        <v>91</v>
      </c>
      <c r="AN574" s="211"/>
      <c r="AO574" s="211"/>
      <c r="AP574" s="211"/>
      <c r="AQ574" s="211"/>
    </row>
    <row r="575" spans="1:43" ht="117" customHeight="1" x14ac:dyDescent="0.35">
      <c r="A575" s="186"/>
      <c r="B575" s="188"/>
      <c r="C575" s="191"/>
      <c r="D575" s="194"/>
      <c r="E575" s="197"/>
      <c r="F575" s="194"/>
      <c r="G575" s="229"/>
      <c r="H575" s="200"/>
      <c r="I575" s="203"/>
      <c r="J575" s="203"/>
      <c r="K575" s="188"/>
      <c r="L575" s="188"/>
      <c r="M575" s="188"/>
      <c r="N575" s="188"/>
      <c r="O575" s="206"/>
      <c r="P575" s="188"/>
      <c r="Q575" s="206"/>
      <c r="R575" s="188"/>
      <c r="S575" s="194"/>
      <c r="T575" s="206"/>
      <c r="U575" s="188"/>
      <c r="V575" s="188"/>
      <c r="W575" s="188"/>
      <c r="X575" s="188"/>
      <c r="Y575" s="188"/>
      <c r="Z575" s="209"/>
      <c r="AA575" s="35">
        <v>0</v>
      </c>
      <c r="AB575" s="35">
        <v>0</v>
      </c>
      <c r="AC575" s="35">
        <v>0</v>
      </c>
      <c r="AD575" s="35">
        <v>28</v>
      </c>
      <c r="AE575" s="209"/>
      <c r="AF575" s="35">
        <f t="shared" si="614"/>
        <v>0</v>
      </c>
      <c r="AG575" s="35">
        <f t="shared" si="615"/>
        <v>0</v>
      </c>
      <c r="AH575" s="35">
        <f>($AI$22*((AF575+AG575))/100)</f>
        <v>0</v>
      </c>
      <c r="AI575" s="35">
        <f t="shared" ref="AI575:AI576" si="633">AI574-AH575</f>
        <v>60</v>
      </c>
      <c r="AJ575" s="188"/>
      <c r="AK575" s="188"/>
      <c r="AL575" s="188"/>
      <c r="AM575" s="188"/>
      <c r="AN575" s="212"/>
      <c r="AO575" s="212"/>
      <c r="AP575" s="212"/>
      <c r="AQ575" s="212"/>
    </row>
    <row r="576" spans="1:43" ht="117" customHeight="1" x14ac:dyDescent="0.35">
      <c r="A576" s="186"/>
      <c r="B576" s="189"/>
      <c r="C576" s="192"/>
      <c r="D576" s="195"/>
      <c r="E576" s="198"/>
      <c r="F576" s="195"/>
      <c r="G576" s="230"/>
      <c r="H576" s="201"/>
      <c r="I576" s="204"/>
      <c r="J576" s="204"/>
      <c r="K576" s="189"/>
      <c r="L576" s="189"/>
      <c r="M576" s="189"/>
      <c r="N576" s="189"/>
      <c r="O576" s="207"/>
      <c r="P576" s="189"/>
      <c r="Q576" s="207"/>
      <c r="R576" s="189"/>
      <c r="S576" s="194"/>
      <c r="T576" s="207"/>
      <c r="U576" s="189"/>
      <c r="V576" s="189"/>
      <c r="W576" s="189"/>
      <c r="X576" s="189"/>
      <c r="Y576" s="189"/>
      <c r="Z576" s="210"/>
      <c r="AA576" s="35">
        <v>0</v>
      </c>
      <c r="AB576" s="35">
        <v>0</v>
      </c>
      <c r="AC576" s="35">
        <v>0</v>
      </c>
      <c r="AD576" s="35">
        <v>28</v>
      </c>
      <c r="AE576" s="210"/>
      <c r="AF576" s="35">
        <f t="shared" si="614"/>
        <v>0</v>
      </c>
      <c r="AG576" s="35">
        <f t="shared" si="615"/>
        <v>0</v>
      </c>
      <c r="AH576" s="35">
        <f>($AI$23*((AF576+AG576))/100)</f>
        <v>0</v>
      </c>
      <c r="AI576" s="35">
        <f t="shared" si="633"/>
        <v>60</v>
      </c>
      <c r="AJ576" s="189"/>
      <c r="AK576" s="189"/>
      <c r="AL576" s="189"/>
      <c r="AM576" s="189"/>
      <c r="AN576" s="213"/>
      <c r="AO576" s="213"/>
      <c r="AP576" s="213"/>
      <c r="AQ576" s="213"/>
    </row>
    <row r="577" spans="1:43" ht="236.25" customHeight="1" x14ac:dyDescent="0.35">
      <c r="A577" s="258">
        <v>170</v>
      </c>
      <c r="B577" s="187" t="s">
        <v>1385</v>
      </c>
      <c r="C577" s="190" t="s">
        <v>1386</v>
      </c>
      <c r="D577" s="193" t="s">
        <v>1407</v>
      </c>
      <c r="E577" s="196" t="s">
        <v>129</v>
      </c>
      <c r="F577" s="228" t="s">
        <v>1420</v>
      </c>
      <c r="G577" s="228" t="s">
        <v>1421</v>
      </c>
      <c r="H577" s="199" t="str">
        <f t="shared" ref="H577" si="634">CONCATENATE(E577," ",F577," ",G577)</f>
        <v xml:space="preserve">Posibilidad de pérdida reputacional ante las entidades del SNARIV y las víctimas por la pérdida de la confidencialidad y uso de la información de las víctimas  debido al acceso a Vivanto sin el lleno de requisitos legales </v>
      </c>
      <c r="I577" s="202" t="s">
        <v>74</v>
      </c>
      <c r="J577" s="202" t="s">
        <v>1390</v>
      </c>
      <c r="K577" s="187" t="s">
        <v>76</v>
      </c>
      <c r="L577" s="187" t="s">
        <v>77</v>
      </c>
      <c r="M577" s="187">
        <v>231</v>
      </c>
      <c r="N577" s="187" t="s">
        <v>124</v>
      </c>
      <c r="O577" s="205">
        <f t="shared" ref="O577" si="635">IF(N577="Muy alta",100,IF(N577="Alta",80,IF(N577="Media",60,IF(N577="Baja",40,IF(N577="Muy baja",20,0)))))</f>
        <v>40</v>
      </c>
      <c r="P577" s="187" t="s">
        <v>277</v>
      </c>
      <c r="Q577" s="205">
        <f t="shared" ref="Q577" si="636">IF(P577="Catastrófico",100,IF(P577="Mayor",80,IF(P577="Moderado",60,IF(P577="Menor",40,IF(P577="Leve",20,0)))))</f>
        <v>20</v>
      </c>
      <c r="R577" s="219" t="s">
        <v>269</v>
      </c>
      <c r="S577" s="44" t="s">
        <v>1409</v>
      </c>
      <c r="T577" s="41" t="str">
        <f t="shared" si="619"/>
        <v>Probabilidad</v>
      </c>
      <c r="U577" s="36" t="s">
        <v>100</v>
      </c>
      <c r="V577" s="36" t="s">
        <v>84</v>
      </c>
      <c r="W577" s="36" t="s">
        <v>85</v>
      </c>
      <c r="X577" s="36" t="s">
        <v>86</v>
      </c>
      <c r="Y577" s="36" t="s">
        <v>87</v>
      </c>
      <c r="Z577" s="208">
        <v>16.8</v>
      </c>
      <c r="AA577" s="35">
        <v>15</v>
      </c>
      <c r="AB577" s="35">
        <v>15</v>
      </c>
      <c r="AC577" s="35">
        <v>12</v>
      </c>
      <c r="AD577" s="35">
        <v>28</v>
      </c>
      <c r="AE577" s="208">
        <v>20</v>
      </c>
      <c r="AF577" s="35">
        <f t="shared" si="614"/>
        <v>0</v>
      </c>
      <c r="AG577" s="35">
        <f t="shared" si="615"/>
        <v>0</v>
      </c>
      <c r="AH577" s="35">
        <f>($Q$25*((AF577+AG577))/100)</f>
        <v>0</v>
      </c>
      <c r="AI577" s="35">
        <f t="shared" ref="AI577" si="637">Q577-AH577</f>
        <v>20</v>
      </c>
      <c r="AJ577" s="187" t="s">
        <v>269</v>
      </c>
      <c r="AK577" s="187" t="s">
        <v>89</v>
      </c>
      <c r="AL577" s="187" t="s">
        <v>1392</v>
      </c>
      <c r="AM577" s="187" t="s">
        <v>91</v>
      </c>
      <c r="AN577" s="211"/>
      <c r="AO577" s="211"/>
      <c r="AP577" s="211"/>
      <c r="AQ577" s="211"/>
    </row>
    <row r="578" spans="1:43" ht="304.5" x14ac:dyDescent="0.35">
      <c r="A578" s="259"/>
      <c r="B578" s="188"/>
      <c r="C578" s="191"/>
      <c r="D578" s="194"/>
      <c r="E578" s="197"/>
      <c r="F578" s="229"/>
      <c r="G578" s="229"/>
      <c r="H578" s="200"/>
      <c r="I578" s="203"/>
      <c r="J578" s="203"/>
      <c r="K578" s="188"/>
      <c r="L578" s="188"/>
      <c r="M578" s="188"/>
      <c r="N578" s="188"/>
      <c r="O578" s="206"/>
      <c r="P578" s="188"/>
      <c r="Q578" s="206"/>
      <c r="R578" s="220"/>
      <c r="S578" s="44" t="s">
        <v>1412</v>
      </c>
      <c r="T578" s="41" t="str">
        <f t="shared" si="619"/>
        <v>Probabilidad</v>
      </c>
      <c r="U578" s="36" t="s">
        <v>83</v>
      </c>
      <c r="V578" s="36" t="s">
        <v>84</v>
      </c>
      <c r="W578" s="36" t="s">
        <v>85</v>
      </c>
      <c r="X578" s="36" t="s">
        <v>86</v>
      </c>
      <c r="Y578" s="36" t="s">
        <v>87</v>
      </c>
      <c r="Z578" s="209"/>
      <c r="AA578" s="35">
        <v>25</v>
      </c>
      <c r="AB578" s="35">
        <v>15</v>
      </c>
      <c r="AC578" s="35">
        <v>11.2</v>
      </c>
      <c r="AD578" s="35">
        <v>16.8</v>
      </c>
      <c r="AE578" s="209"/>
      <c r="AF578" s="35">
        <f t="shared" si="614"/>
        <v>0</v>
      </c>
      <c r="AG578" s="35">
        <f t="shared" si="615"/>
        <v>0</v>
      </c>
      <c r="AH578" s="35">
        <f>($AI$25*((AF578+AG578))/100)</f>
        <v>0</v>
      </c>
      <c r="AI578" s="35">
        <f t="shared" ref="AI578:AI579" si="638">AI577-AH578</f>
        <v>20</v>
      </c>
      <c r="AJ578" s="188"/>
      <c r="AK578" s="188"/>
      <c r="AL578" s="188"/>
      <c r="AM578" s="188"/>
      <c r="AN578" s="212"/>
      <c r="AO578" s="212"/>
      <c r="AP578" s="212"/>
      <c r="AQ578" s="212"/>
    </row>
    <row r="579" spans="1:43" x14ac:dyDescent="0.35">
      <c r="A579" s="259"/>
      <c r="B579" s="189"/>
      <c r="C579" s="192"/>
      <c r="D579" s="195"/>
      <c r="E579" s="198"/>
      <c r="F579" s="230"/>
      <c r="G579" s="230"/>
      <c r="H579" s="201"/>
      <c r="I579" s="204"/>
      <c r="J579" s="204"/>
      <c r="K579" s="189"/>
      <c r="L579" s="189"/>
      <c r="M579" s="189"/>
      <c r="N579" s="189"/>
      <c r="O579" s="207"/>
      <c r="P579" s="189"/>
      <c r="Q579" s="207"/>
      <c r="R579" s="189"/>
      <c r="S579" s="37"/>
      <c r="T579" s="35" t="str">
        <f t="shared" si="619"/>
        <v xml:space="preserve"> </v>
      </c>
      <c r="U579" s="36"/>
      <c r="V579" s="36"/>
      <c r="W579" s="36"/>
      <c r="X579" s="36"/>
      <c r="Y579" s="36"/>
      <c r="Z579" s="210"/>
      <c r="AA579" s="35">
        <v>0</v>
      </c>
      <c r="AB579" s="35">
        <v>0</v>
      </c>
      <c r="AC579" s="35">
        <v>0</v>
      </c>
      <c r="AD579" s="35">
        <v>16.8</v>
      </c>
      <c r="AE579" s="210"/>
      <c r="AF579" s="35">
        <f t="shared" si="614"/>
        <v>0</v>
      </c>
      <c r="AG579" s="35">
        <f t="shared" si="615"/>
        <v>0</v>
      </c>
      <c r="AH579" s="35">
        <f>($AI$26*((AF579+AG579))/100)</f>
        <v>0</v>
      </c>
      <c r="AI579" s="35">
        <f t="shared" si="638"/>
        <v>20</v>
      </c>
      <c r="AJ579" s="189"/>
      <c r="AK579" s="189"/>
      <c r="AL579" s="189"/>
      <c r="AM579" s="189"/>
      <c r="AN579" s="213"/>
      <c r="AO579" s="213"/>
      <c r="AP579" s="213"/>
      <c r="AQ579" s="213"/>
    </row>
    <row r="580" spans="1:43" ht="252" customHeight="1" x14ac:dyDescent="0.35">
      <c r="A580" s="186">
        <v>171</v>
      </c>
      <c r="B580" s="187" t="s">
        <v>1422</v>
      </c>
      <c r="C580" s="190" t="s">
        <v>1386</v>
      </c>
      <c r="D580" s="193" t="s">
        <v>1329</v>
      </c>
      <c r="E580" s="196" t="s">
        <v>129</v>
      </c>
      <c r="F580" s="228" t="s">
        <v>1423</v>
      </c>
      <c r="G580" s="270" t="s">
        <v>1424</v>
      </c>
      <c r="H580" s="199" t="str">
        <f>CONCATENATE(E580," ",F580," ",G580)</f>
        <v>Posibilidad de pérdida reputacional ante las victimas por la inoportunidad en la entrega de cartas de indemnización administrativa, debido a cartas con errores en liquidación, de trámite y de fondo,  las cuales se deben anular y proceder a la reprogramación de fondo. De igual forma, por no poder ubicar los beneficiarios que se encuentren fuera del país, ilocalizados, enfermos en otros departamentos, recluidos en centros penitenciarios fuera del departamento, fallecidos etc.</v>
      </c>
      <c r="I580" s="202" t="s">
        <v>74</v>
      </c>
      <c r="J580" s="202" t="s">
        <v>1425</v>
      </c>
      <c r="K580" s="187" t="s">
        <v>76</v>
      </c>
      <c r="L580" s="187" t="s">
        <v>77</v>
      </c>
      <c r="M580" s="187">
        <v>4000</v>
      </c>
      <c r="N580" s="187" t="s">
        <v>214</v>
      </c>
      <c r="O580" s="205">
        <f>IF(N580="Muy alta",100,IF(N580="Alta",80,IF(N580="Media",60,IF(N580="Baja",40,IF(N580="Muy baja",20,0)))))</f>
        <v>100</v>
      </c>
      <c r="P580" s="187" t="s">
        <v>79</v>
      </c>
      <c r="Q580" s="205">
        <f>IF(P580="Catastrófico",100,IF(P580="Mayor",80,IF(P580="Moderado",60,IF(P580="Menor",40,IF(P580="Leve",20,0)))))</f>
        <v>80</v>
      </c>
      <c r="R580" s="219" t="s">
        <v>80</v>
      </c>
      <c r="S580" s="34" t="s">
        <v>1426</v>
      </c>
      <c r="T580" s="41" t="str">
        <f>IF(OR(U580="Preventivo",U580="Detectivo"),"Probabilidad",IF(U580="Correctivo","Impacto"," "))</f>
        <v>Impacto</v>
      </c>
      <c r="U580" s="36" t="s">
        <v>93</v>
      </c>
      <c r="V580" s="36" t="s">
        <v>84</v>
      </c>
      <c r="W580" s="36" t="s">
        <v>85</v>
      </c>
      <c r="X580" s="36" t="s">
        <v>86</v>
      </c>
      <c r="Y580" s="36" t="s">
        <v>127</v>
      </c>
      <c r="Z580" s="208">
        <v>60</v>
      </c>
      <c r="AA580" s="35">
        <v>0</v>
      </c>
      <c r="AB580" s="35">
        <v>0</v>
      </c>
      <c r="AC580" s="35">
        <v>0</v>
      </c>
      <c r="AD580" s="35">
        <v>100</v>
      </c>
      <c r="AE580" s="208">
        <v>45</v>
      </c>
      <c r="AF580" s="35">
        <f>IF(U580="Correctivo",10,0)</f>
        <v>10</v>
      </c>
      <c r="AG580" s="35">
        <f>IF(T580="Probabilidad",0,IF(V580="Automatizado",25,IF(V580="Manual",15,0)))</f>
        <v>15</v>
      </c>
      <c r="AH580" s="35" t="e">
        <f>($Q$7*((AF580+AG580))/100)</f>
        <v>#VALUE!</v>
      </c>
      <c r="AI580" s="35" t="e">
        <f>Q580-AH580</f>
        <v>#VALUE!</v>
      </c>
      <c r="AJ580" s="187" t="s">
        <v>88</v>
      </c>
      <c r="AK580" s="187" t="s">
        <v>89</v>
      </c>
      <c r="AL580" s="187" t="s">
        <v>1427</v>
      </c>
      <c r="AM580" s="187" t="s">
        <v>91</v>
      </c>
      <c r="AN580" s="205"/>
      <c r="AO580" s="205"/>
      <c r="AP580" s="205"/>
      <c r="AQ580" s="205"/>
    </row>
    <row r="581" spans="1:43" ht="299.25" customHeight="1" x14ac:dyDescent="0.35">
      <c r="A581" s="186"/>
      <c r="B581" s="188"/>
      <c r="C581" s="191"/>
      <c r="D581" s="194"/>
      <c r="E581" s="197"/>
      <c r="F581" s="229"/>
      <c r="G581" s="271"/>
      <c r="H581" s="200"/>
      <c r="I581" s="203"/>
      <c r="J581" s="203"/>
      <c r="K581" s="188"/>
      <c r="L581" s="188"/>
      <c r="M581" s="188"/>
      <c r="N581" s="188"/>
      <c r="O581" s="206"/>
      <c r="P581" s="188"/>
      <c r="Q581" s="206"/>
      <c r="R581" s="220"/>
      <c r="S581" s="34" t="s">
        <v>1428</v>
      </c>
      <c r="T581" s="41" t="str">
        <f t="shared" ref="T581:T602" si="639">IF(OR(U581="Preventivo",U581="Detectivo"),"Probabilidad",IF(U581="Correctivo","Impacto"," "))</f>
        <v>Impacto</v>
      </c>
      <c r="U581" s="36" t="s">
        <v>93</v>
      </c>
      <c r="V581" s="36" t="s">
        <v>84</v>
      </c>
      <c r="W581" s="36" t="s">
        <v>85</v>
      </c>
      <c r="X581" s="36" t="s">
        <v>86</v>
      </c>
      <c r="Y581" s="36" t="s">
        <v>127</v>
      </c>
      <c r="Z581" s="209"/>
      <c r="AA581" s="35">
        <v>0</v>
      </c>
      <c r="AB581" s="35">
        <v>0</v>
      </c>
      <c r="AC581" s="35">
        <v>0</v>
      </c>
      <c r="AD581" s="35">
        <v>100</v>
      </c>
      <c r="AE581" s="209"/>
      <c r="AF581" s="35">
        <f t="shared" ref="AF581:AF592" si="640">IF(U581="Correctivo",10,0)</f>
        <v>10</v>
      </c>
      <c r="AG581" s="35">
        <f t="shared" ref="AG581:AG592" si="641">IF(T581="Probabilidad",0,IF(V581="Automatizado",25,IF(V581="Manual",15,0)))</f>
        <v>15</v>
      </c>
      <c r="AH581" s="35" t="e">
        <f>($AI$7*((AF581+AG581))/100)</f>
        <v>#VALUE!</v>
      </c>
      <c r="AI581" s="35" t="e">
        <f>AI580-AH581</f>
        <v>#VALUE!</v>
      </c>
      <c r="AJ581" s="188"/>
      <c r="AK581" s="188"/>
      <c r="AL581" s="188"/>
      <c r="AM581" s="188"/>
      <c r="AN581" s="206"/>
      <c r="AO581" s="206"/>
      <c r="AP581" s="206"/>
      <c r="AQ581" s="206"/>
    </row>
    <row r="582" spans="1:43" ht="87" x14ac:dyDescent="0.35">
      <c r="A582" s="186"/>
      <c r="B582" s="189"/>
      <c r="C582" s="192"/>
      <c r="D582" s="195"/>
      <c r="E582" s="198"/>
      <c r="F582" s="230"/>
      <c r="G582" s="272"/>
      <c r="H582" s="201"/>
      <c r="I582" s="204"/>
      <c r="J582" s="204"/>
      <c r="K582" s="189"/>
      <c r="L582" s="189"/>
      <c r="M582" s="189"/>
      <c r="N582" s="189"/>
      <c r="O582" s="207"/>
      <c r="P582" s="189"/>
      <c r="Q582" s="207"/>
      <c r="R582" s="221"/>
      <c r="S582" s="34" t="s">
        <v>1429</v>
      </c>
      <c r="T582" s="41" t="str">
        <f t="shared" si="639"/>
        <v>Probabilidad</v>
      </c>
      <c r="U582" s="36" t="s">
        <v>83</v>
      </c>
      <c r="V582" s="36" t="s">
        <v>84</v>
      </c>
      <c r="W582" s="36" t="s">
        <v>338</v>
      </c>
      <c r="X582" s="36" t="s">
        <v>86</v>
      </c>
      <c r="Y582" s="36" t="s">
        <v>127</v>
      </c>
      <c r="Z582" s="210"/>
      <c r="AA582" s="35">
        <v>25</v>
      </c>
      <c r="AB582" s="35">
        <v>15</v>
      </c>
      <c r="AC582" s="35">
        <v>40</v>
      </c>
      <c r="AD582" s="35">
        <v>60</v>
      </c>
      <c r="AE582" s="210"/>
      <c r="AF582" s="35">
        <f t="shared" si="640"/>
        <v>0</v>
      </c>
      <c r="AG582" s="35">
        <f t="shared" si="641"/>
        <v>0</v>
      </c>
      <c r="AH582" s="35">
        <f>($AI$8*((AF582+AG582))/100)</f>
        <v>0</v>
      </c>
      <c r="AI582" s="35" t="e">
        <f>AI581-AH582</f>
        <v>#VALUE!</v>
      </c>
      <c r="AJ582" s="189"/>
      <c r="AK582" s="189"/>
      <c r="AL582" s="189"/>
      <c r="AM582" s="189"/>
      <c r="AN582" s="207"/>
      <c r="AO582" s="207"/>
      <c r="AP582" s="207"/>
      <c r="AQ582" s="207"/>
    </row>
    <row r="583" spans="1:43" ht="217.5" x14ac:dyDescent="0.35">
      <c r="A583" s="186">
        <v>172</v>
      </c>
      <c r="B583" s="187" t="s">
        <v>1422</v>
      </c>
      <c r="C583" s="300" t="s">
        <v>1386</v>
      </c>
      <c r="D583" s="303" t="s">
        <v>1430</v>
      </c>
      <c r="E583" s="187" t="s">
        <v>129</v>
      </c>
      <c r="F583" s="202" t="s">
        <v>1431</v>
      </c>
      <c r="G583" s="202" t="s">
        <v>1432</v>
      </c>
      <c r="H583" s="216" t="str">
        <f t="shared" ref="H583" si="642">CONCATENATE(E583," ",F583," ",G583)</f>
        <v xml:space="preserve">Posibilidad de pérdida reputacional ante la insatisfacción de las victimas, entes territoriales y organismos de control,  por la no realización de las jornadas de atención y orientación, debido a deficiencias en la disponibilidad del servicio de red por las continuas caídas de la misma. De igual forma, se presenta intermitencia en el funcionamiento de la herramientas de consulta y gestión como SGV, VIVANTO, ORFEO, SIRAV, e INDEMNIZA
</v>
      </c>
      <c r="I583" s="202" t="s">
        <v>74</v>
      </c>
      <c r="J583" s="202" t="s">
        <v>1425</v>
      </c>
      <c r="K583" s="187" t="s">
        <v>76</v>
      </c>
      <c r="L583" s="187" t="s">
        <v>77</v>
      </c>
      <c r="M583" s="187">
        <v>47</v>
      </c>
      <c r="N583" s="187" t="s">
        <v>124</v>
      </c>
      <c r="O583" s="205">
        <f t="shared" ref="O583" si="643">IF(N583="Muy alta",100,IF(N583="Alta",80,IF(N583="Media",60,IF(N583="Baja",40,IF(N583="Muy baja",20,0)))))</f>
        <v>40</v>
      </c>
      <c r="P583" s="187" t="s">
        <v>88</v>
      </c>
      <c r="Q583" s="205">
        <f t="shared" ref="Q583" si="644">IF(P583="Catastrófico",100,IF(P583="Mayor",80,IF(P583="Moderado",60,IF(P583="Menor",40,IF(P583="Leve",20,0)))))</f>
        <v>60</v>
      </c>
      <c r="R583" s="219" t="s">
        <v>88</v>
      </c>
      <c r="S583" s="34" t="s">
        <v>1433</v>
      </c>
      <c r="T583" s="41" t="s">
        <v>82</v>
      </c>
      <c r="U583" s="36" t="s">
        <v>83</v>
      </c>
      <c r="V583" s="36" t="s">
        <v>84</v>
      </c>
      <c r="W583" s="36" t="s">
        <v>338</v>
      </c>
      <c r="X583" s="36" t="s">
        <v>86</v>
      </c>
      <c r="Y583" s="36" t="s">
        <v>127</v>
      </c>
      <c r="Z583" s="208">
        <v>10.080000000000002</v>
      </c>
      <c r="AA583" s="35">
        <v>25</v>
      </c>
      <c r="AB583" s="35">
        <v>15</v>
      </c>
      <c r="AC583" s="35">
        <v>16</v>
      </c>
      <c r="AD583" s="35">
        <v>24</v>
      </c>
      <c r="AE583" s="208">
        <v>60</v>
      </c>
      <c r="AF583" s="35">
        <f t="shared" si="640"/>
        <v>0</v>
      </c>
      <c r="AG583" s="35">
        <f t="shared" si="641"/>
        <v>0</v>
      </c>
      <c r="AH583" s="35">
        <f>($Q$10*((AF583+AG583))/100)</f>
        <v>0</v>
      </c>
      <c r="AI583" s="35">
        <f>Q583-AH583</f>
        <v>60</v>
      </c>
      <c r="AJ583" s="187" t="s">
        <v>88</v>
      </c>
      <c r="AK583" s="187" t="s">
        <v>89</v>
      </c>
      <c r="AL583" s="187" t="s">
        <v>1434</v>
      </c>
      <c r="AM583" s="187" t="s">
        <v>91</v>
      </c>
      <c r="AN583" s="211"/>
      <c r="AO583" s="211"/>
      <c r="AP583" s="211"/>
      <c r="AQ583" s="211"/>
    </row>
    <row r="584" spans="1:43" ht="159.5" x14ac:dyDescent="0.35">
      <c r="A584" s="186"/>
      <c r="B584" s="188"/>
      <c r="C584" s="301"/>
      <c r="D584" s="303"/>
      <c r="E584" s="188"/>
      <c r="F584" s="203"/>
      <c r="G584" s="203"/>
      <c r="H584" s="217"/>
      <c r="I584" s="203"/>
      <c r="J584" s="203"/>
      <c r="K584" s="188"/>
      <c r="L584" s="188"/>
      <c r="M584" s="188"/>
      <c r="N584" s="188"/>
      <c r="O584" s="206"/>
      <c r="P584" s="188"/>
      <c r="Q584" s="206"/>
      <c r="R584" s="220"/>
      <c r="S584" s="77" t="s">
        <v>1435</v>
      </c>
      <c r="T584" s="41" t="str">
        <f t="shared" si="639"/>
        <v>Probabilidad</v>
      </c>
      <c r="U584" s="36" t="s">
        <v>100</v>
      </c>
      <c r="V584" s="36" t="s">
        <v>84</v>
      </c>
      <c r="W584" s="36" t="s">
        <v>338</v>
      </c>
      <c r="X584" s="36" t="s">
        <v>86</v>
      </c>
      <c r="Y584" s="36" t="s">
        <v>127</v>
      </c>
      <c r="Z584" s="209"/>
      <c r="AA584" s="35">
        <v>15</v>
      </c>
      <c r="AB584" s="35">
        <v>15</v>
      </c>
      <c r="AC584" s="35">
        <v>7.2</v>
      </c>
      <c r="AD584" s="35">
        <v>16.8</v>
      </c>
      <c r="AE584" s="209"/>
      <c r="AF584" s="35">
        <f t="shared" si="640"/>
        <v>0</v>
      </c>
      <c r="AG584" s="35">
        <f t="shared" si="641"/>
        <v>0</v>
      </c>
      <c r="AH584" s="35">
        <f>($AI$10*((AF584+AG584))/100)</f>
        <v>0</v>
      </c>
      <c r="AI584" s="35">
        <f>AI583-AH584</f>
        <v>60</v>
      </c>
      <c r="AJ584" s="188"/>
      <c r="AK584" s="188"/>
      <c r="AL584" s="188"/>
      <c r="AM584" s="188"/>
      <c r="AN584" s="212"/>
      <c r="AO584" s="212"/>
      <c r="AP584" s="212"/>
      <c r="AQ584" s="212"/>
    </row>
    <row r="585" spans="1:43" ht="333.5" x14ac:dyDescent="0.35">
      <c r="A585" s="186"/>
      <c r="B585" s="188"/>
      <c r="C585" s="301"/>
      <c r="D585" s="303"/>
      <c r="E585" s="188"/>
      <c r="F585" s="203"/>
      <c r="G585" s="203"/>
      <c r="H585" s="217"/>
      <c r="I585" s="203"/>
      <c r="J585" s="203"/>
      <c r="K585" s="188"/>
      <c r="L585" s="188"/>
      <c r="M585" s="188"/>
      <c r="N585" s="188"/>
      <c r="O585" s="206"/>
      <c r="P585" s="188"/>
      <c r="Q585" s="206"/>
      <c r="R585" s="220"/>
      <c r="S585" s="74" t="s">
        <v>1436</v>
      </c>
      <c r="T585" s="41" t="str">
        <f t="shared" si="639"/>
        <v>Probabilidad</v>
      </c>
      <c r="U585" s="36" t="s">
        <v>83</v>
      </c>
      <c r="V585" s="36" t="s">
        <v>84</v>
      </c>
      <c r="W585" s="36" t="s">
        <v>338</v>
      </c>
      <c r="X585" s="36" t="s">
        <v>86</v>
      </c>
      <c r="Y585" s="36" t="s">
        <v>127</v>
      </c>
      <c r="Z585" s="209"/>
      <c r="AA585" s="35">
        <v>25</v>
      </c>
      <c r="AB585" s="35">
        <v>15</v>
      </c>
      <c r="AC585" s="35">
        <v>6.72</v>
      </c>
      <c r="AD585" s="35">
        <v>10.080000000000002</v>
      </c>
      <c r="AE585" s="209"/>
      <c r="AF585" s="35">
        <f t="shared" si="640"/>
        <v>0</v>
      </c>
      <c r="AG585" s="35">
        <f t="shared" si="641"/>
        <v>0</v>
      </c>
      <c r="AH585" s="35">
        <f>($AI$11*((AF585+AG585))/100)</f>
        <v>0</v>
      </c>
      <c r="AI585" s="35">
        <f>AI584-AH585</f>
        <v>60</v>
      </c>
      <c r="AJ585" s="188"/>
      <c r="AK585" s="188"/>
      <c r="AL585" s="188"/>
      <c r="AM585" s="188"/>
      <c r="AN585" s="212"/>
      <c r="AO585" s="212"/>
      <c r="AP585" s="212"/>
      <c r="AQ585" s="212"/>
    </row>
    <row r="586" spans="1:43" ht="231" customHeight="1" x14ac:dyDescent="0.35">
      <c r="A586" s="186"/>
      <c r="B586" s="189"/>
      <c r="C586" s="302"/>
      <c r="D586" s="303"/>
      <c r="E586" s="189"/>
      <c r="F586" s="204"/>
      <c r="G586" s="204"/>
      <c r="H586" s="218"/>
      <c r="I586" s="204"/>
      <c r="J586" s="204"/>
      <c r="K586" s="189"/>
      <c r="L586" s="189"/>
      <c r="M586" s="189"/>
      <c r="N586" s="189"/>
      <c r="O586" s="207"/>
      <c r="P586" s="189"/>
      <c r="Q586" s="207"/>
      <c r="R586" s="221"/>
      <c r="S586" s="74" t="s">
        <v>1437</v>
      </c>
      <c r="T586" s="41" t="str">
        <f t="shared" si="639"/>
        <v>Impacto</v>
      </c>
      <c r="U586" s="36" t="s">
        <v>93</v>
      </c>
      <c r="V586" s="36" t="s">
        <v>84</v>
      </c>
      <c r="W586" s="36" t="s">
        <v>85</v>
      </c>
      <c r="X586" s="36" t="s">
        <v>86</v>
      </c>
      <c r="Y586" s="36" t="s">
        <v>127</v>
      </c>
      <c r="Z586" s="210"/>
      <c r="AA586" s="35">
        <v>0</v>
      </c>
      <c r="AB586" s="35">
        <v>0</v>
      </c>
      <c r="AC586" s="35">
        <v>0</v>
      </c>
      <c r="AD586" s="35">
        <v>10.080000000000002</v>
      </c>
      <c r="AE586" s="210"/>
      <c r="AF586" s="35">
        <f t="shared" si="640"/>
        <v>10</v>
      </c>
      <c r="AG586" s="35">
        <f t="shared" si="641"/>
        <v>15</v>
      </c>
      <c r="AH586" s="35">
        <f>($Q$12*((AF586+AG586))/100)</f>
        <v>0</v>
      </c>
      <c r="AI586" s="35">
        <f>Q586-AH586</f>
        <v>0</v>
      </c>
      <c r="AJ586" s="189"/>
      <c r="AK586" s="189"/>
      <c r="AL586" s="189"/>
      <c r="AM586" s="189"/>
      <c r="AN586" s="213"/>
      <c r="AO586" s="213"/>
      <c r="AP586" s="213"/>
      <c r="AQ586" s="213"/>
    </row>
    <row r="587" spans="1:43" ht="333.5" x14ac:dyDescent="0.35">
      <c r="A587" s="233">
        <v>173</v>
      </c>
      <c r="B587" s="187" t="s">
        <v>1422</v>
      </c>
      <c r="C587" s="190" t="s">
        <v>1386</v>
      </c>
      <c r="D587" s="297" t="s">
        <v>1438</v>
      </c>
      <c r="E587" s="196" t="s">
        <v>129</v>
      </c>
      <c r="F587" s="193" t="s">
        <v>1439</v>
      </c>
      <c r="G587" s="193" t="s">
        <v>1440</v>
      </c>
      <c r="H587" s="199" t="str">
        <f t="shared" ref="H587" si="645">CONCATENATE(E587," ",F587," ",G587)</f>
        <v>Posibilidad de pérdida reputacional por fallas en la conectividad y bajo agendamiento e ingreso por demanda a los CRAV y PAV, debido a la cobertura de los Operadores de internet en los dos departamentos que presenta constante  intermitencia; además para mitigar las consecuencias generadas por la aparición del COVID 19, se da cumplimiento a los protocolos de bioseguridad establecidos evitando aglomeraciones que inciden en la no prestación del servicio.</v>
      </c>
      <c r="I587" s="202" t="s">
        <v>74</v>
      </c>
      <c r="J587" s="202" t="s">
        <v>1425</v>
      </c>
      <c r="K587" s="187" t="s">
        <v>76</v>
      </c>
      <c r="L587" s="187" t="s">
        <v>420</v>
      </c>
      <c r="M587" s="187">
        <v>170000</v>
      </c>
      <c r="N587" s="187" t="s">
        <v>214</v>
      </c>
      <c r="O587" s="205">
        <f t="shared" ref="O587" si="646">IF(N587="Muy alta",100,IF(N587="Alta",80,IF(N587="Media",60,IF(N587="Baja",40,IF(N587="Muy baja",20,0)))))</f>
        <v>100</v>
      </c>
      <c r="P587" s="187" t="s">
        <v>88</v>
      </c>
      <c r="Q587" s="205">
        <f t="shared" ref="Q587" si="647">IF(P587="Catastrófico",100,IF(P587="Mayor",80,IF(P587="Moderado",60,IF(P587="Menor",40,IF(P587="Leve",20,0)))))</f>
        <v>60</v>
      </c>
      <c r="R587" s="219" t="s">
        <v>80</v>
      </c>
      <c r="S587" s="74" t="s">
        <v>1441</v>
      </c>
      <c r="T587" s="41" t="str">
        <f t="shared" si="639"/>
        <v>Probabilidad</v>
      </c>
      <c r="U587" s="36" t="s">
        <v>83</v>
      </c>
      <c r="V587" s="36" t="s">
        <v>84</v>
      </c>
      <c r="W587" s="36" t="s">
        <v>338</v>
      </c>
      <c r="X587" s="36" t="s">
        <v>86</v>
      </c>
      <c r="Y587" s="36" t="s">
        <v>87</v>
      </c>
      <c r="Z587" s="208">
        <v>42</v>
      </c>
      <c r="AA587" s="35">
        <v>25</v>
      </c>
      <c r="AB587" s="35">
        <v>15</v>
      </c>
      <c r="AC587" s="35">
        <v>40</v>
      </c>
      <c r="AD587" s="35">
        <v>60</v>
      </c>
      <c r="AE587" s="208">
        <v>60</v>
      </c>
      <c r="AF587" s="35">
        <f t="shared" si="640"/>
        <v>0</v>
      </c>
      <c r="AG587" s="35">
        <f t="shared" si="641"/>
        <v>0</v>
      </c>
      <c r="AH587" s="35">
        <f>($Q$14*((AF587+AG587))/100)</f>
        <v>0</v>
      </c>
      <c r="AI587" s="35">
        <f>Q587-AH587</f>
        <v>60</v>
      </c>
      <c r="AJ587" s="187" t="s">
        <v>88</v>
      </c>
      <c r="AK587" s="187" t="s">
        <v>89</v>
      </c>
      <c r="AL587" s="187" t="s">
        <v>1427</v>
      </c>
      <c r="AM587" s="187" t="s">
        <v>91</v>
      </c>
      <c r="AN587" s="211"/>
      <c r="AO587" s="211"/>
      <c r="AP587" s="211"/>
      <c r="AQ587" s="211"/>
    </row>
    <row r="588" spans="1:43" ht="275.5" x14ac:dyDescent="0.35">
      <c r="A588" s="234"/>
      <c r="B588" s="188"/>
      <c r="C588" s="191"/>
      <c r="D588" s="298"/>
      <c r="E588" s="197"/>
      <c r="F588" s="194"/>
      <c r="G588" s="194"/>
      <c r="H588" s="200"/>
      <c r="I588" s="203"/>
      <c r="J588" s="203"/>
      <c r="K588" s="188"/>
      <c r="L588" s="188"/>
      <c r="M588" s="188"/>
      <c r="N588" s="188"/>
      <c r="O588" s="206"/>
      <c r="P588" s="188"/>
      <c r="Q588" s="206"/>
      <c r="R588" s="220"/>
      <c r="S588" s="34" t="s">
        <v>1442</v>
      </c>
      <c r="T588" s="41" t="str">
        <f t="shared" si="639"/>
        <v>Probabilidad</v>
      </c>
      <c r="U588" s="36" t="s">
        <v>100</v>
      </c>
      <c r="V588" s="36" t="s">
        <v>84</v>
      </c>
      <c r="W588" s="36" t="s">
        <v>338</v>
      </c>
      <c r="X588" s="36" t="s">
        <v>86</v>
      </c>
      <c r="Y588" s="36" t="s">
        <v>87</v>
      </c>
      <c r="Z588" s="209"/>
      <c r="AA588" s="35">
        <v>15</v>
      </c>
      <c r="AB588" s="35">
        <v>15</v>
      </c>
      <c r="AC588" s="35">
        <v>18</v>
      </c>
      <c r="AD588" s="35">
        <v>42</v>
      </c>
      <c r="AE588" s="209"/>
      <c r="AF588" s="35">
        <f t="shared" si="640"/>
        <v>0</v>
      </c>
      <c r="AG588" s="35">
        <f t="shared" si="641"/>
        <v>0</v>
      </c>
      <c r="AH588" s="35">
        <f>($AI$14*((AF588+AG588))/100)</f>
        <v>0</v>
      </c>
      <c r="AI588" s="35">
        <f>AI587-AH588</f>
        <v>60</v>
      </c>
      <c r="AJ588" s="188"/>
      <c r="AK588" s="188"/>
      <c r="AL588" s="188"/>
      <c r="AM588" s="188"/>
      <c r="AN588" s="212"/>
      <c r="AO588" s="212"/>
      <c r="AP588" s="212"/>
      <c r="AQ588" s="212"/>
    </row>
    <row r="589" spans="1:43" x14ac:dyDescent="0.35">
      <c r="A589" s="235"/>
      <c r="B589" s="189"/>
      <c r="C589" s="192"/>
      <c r="D589" s="299"/>
      <c r="E589" s="198"/>
      <c r="F589" s="195"/>
      <c r="G589" s="195"/>
      <c r="H589" s="201"/>
      <c r="I589" s="204"/>
      <c r="J589" s="204"/>
      <c r="K589" s="189"/>
      <c r="L589" s="189"/>
      <c r="M589" s="189"/>
      <c r="N589" s="189"/>
      <c r="O589" s="207"/>
      <c r="P589" s="189"/>
      <c r="Q589" s="207"/>
      <c r="R589" s="221"/>
      <c r="S589" s="34"/>
      <c r="T589" s="41" t="str">
        <f t="shared" si="639"/>
        <v xml:space="preserve"> </v>
      </c>
      <c r="U589" s="36"/>
      <c r="V589" s="36"/>
      <c r="W589" s="36"/>
      <c r="X589" s="36"/>
      <c r="Y589" s="36"/>
      <c r="Z589" s="210"/>
      <c r="AA589" s="35">
        <v>0</v>
      </c>
      <c r="AB589" s="35">
        <v>0</v>
      </c>
      <c r="AC589" s="35">
        <v>0</v>
      </c>
      <c r="AD589" s="35">
        <v>42</v>
      </c>
      <c r="AE589" s="210"/>
      <c r="AF589" s="35">
        <f t="shared" si="640"/>
        <v>0</v>
      </c>
      <c r="AG589" s="35">
        <f t="shared" si="641"/>
        <v>0</v>
      </c>
      <c r="AH589" s="35">
        <f>($AI$15*((AF589+AG589))/100)</f>
        <v>0</v>
      </c>
      <c r="AI589" s="35">
        <f>AI588-AH589</f>
        <v>60</v>
      </c>
      <c r="AJ589" s="189"/>
      <c r="AK589" s="189"/>
      <c r="AL589" s="189"/>
      <c r="AM589" s="189"/>
      <c r="AN589" s="213"/>
      <c r="AO589" s="213"/>
      <c r="AP589" s="213"/>
      <c r="AQ589" s="213"/>
    </row>
    <row r="590" spans="1:43" ht="232" x14ac:dyDescent="0.35">
      <c r="A590" s="186">
        <v>174</v>
      </c>
      <c r="B590" s="187" t="s">
        <v>1422</v>
      </c>
      <c r="C590" s="190" t="s">
        <v>1386</v>
      </c>
      <c r="D590" s="270" t="s">
        <v>1443</v>
      </c>
      <c r="E590" s="196"/>
      <c r="F590" s="193"/>
      <c r="G590" s="193"/>
      <c r="H590" s="199" t="s">
        <v>1444</v>
      </c>
      <c r="I590" s="202" t="s">
        <v>96</v>
      </c>
      <c r="J590" s="202" t="s">
        <v>1425</v>
      </c>
      <c r="K590" s="187" t="s">
        <v>97</v>
      </c>
      <c r="L590" s="187" t="s">
        <v>98</v>
      </c>
      <c r="M590" s="187">
        <v>32200</v>
      </c>
      <c r="N590" s="187" t="s">
        <v>214</v>
      </c>
      <c r="O590" s="205">
        <f t="shared" ref="O590" si="648">IF(N590="Muy alta",100,IF(N590="Alta",80,IF(N590="Media",60,IF(N590="Baja",40,IF(N590="Muy baja",20,0)))))</f>
        <v>100</v>
      </c>
      <c r="P590" s="187" t="s">
        <v>147</v>
      </c>
      <c r="Q590" s="205">
        <f t="shared" ref="Q590" si="649">IF(P590="Catastrófico",100,IF(P590="Mayor",80,IF(P590="Moderado",60,IF(P590="Menor",40,IF(P590="Leve",20,0)))))</f>
        <v>100</v>
      </c>
      <c r="R590" s="219" t="s">
        <v>148</v>
      </c>
      <c r="S590" s="34" t="s">
        <v>1445</v>
      </c>
      <c r="T590" s="41" t="s">
        <v>82</v>
      </c>
      <c r="U590" s="36" t="s">
        <v>83</v>
      </c>
      <c r="V590" s="36" t="s">
        <v>84</v>
      </c>
      <c r="W590" s="36" t="s">
        <v>85</v>
      </c>
      <c r="X590" s="36" t="s">
        <v>86</v>
      </c>
      <c r="Y590" s="36" t="s">
        <v>87</v>
      </c>
      <c r="Z590" s="208">
        <v>60</v>
      </c>
      <c r="AA590" s="35">
        <v>25</v>
      </c>
      <c r="AB590" s="35">
        <v>15</v>
      </c>
      <c r="AC590" s="35">
        <v>40</v>
      </c>
      <c r="AD590" s="35">
        <v>60</v>
      </c>
      <c r="AE590" s="208">
        <v>75</v>
      </c>
      <c r="AF590" s="35">
        <f t="shared" si="640"/>
        <v>0</v>
      </c>
      <c r="AG590" s="35">
        <f t="shared" si="641"/>
        <v>0</v>
      </c>
      <c r="AH590" s="35">
        <f>($Q$17*((AF590+AG590))/100)</f>
        <v>0</v>
      </c>
      <c r="AI590" s="35">
        <f t="shared" ref="AI590" si="650">Q590-AH590</f>
        <v>100</v>
      </c>
      <c r="AJ590" s="187" t="s">
        <v>80</v>
      </c>
      <c r="AK590" s="187" t="s">
        <v>102</v>
      </c>
      <c r="AL590" s="187" t="s">
        <v>1446</v>
      </c>
      <c r="AM590" s="187" t="s">
        <v>1447</v>
      </c>
      <c r="AN590" s="179">
        <v>44562</v>
      </c>
      <c r="AO590" s="179">
        <v>44926</v>
      </c>
      <c r="AP590" s="267" t="s">
        <v>1152</v>
      </c>
      <c r="AQ590" s="205" t="s">
        <v>1448</v>
      </c>
    </row>
    <row r="591" spans="1:43" ht="409.5" x14ac:dyDescent="0.35">
      <c r="A591" s="186"/>
      <c r="B591" s="188"/>
      <c r="C591" s="191"/>
      <c r="D591" s="271"/>
      <c r="E591" s="197"/>
      <c r="F591" s="194"/>
      <c r="G591" s="194"/>
      <c r="H591" s="200"/>
      <c r="I591" s="203"/>
      <c r="J591" s="203"/>
      <c r="K591" s="188"/>
      <c r="L591" s="188"/>
      <c r="M591" s="188"/>
      <c r="N591" s="188"/>
      <c r="O591" s="206"/>
      <c r="P591" s="188"/>
      <c r="Q591" s="206"/>
      <c r="R591" s="220"/>
      <c r="S591" s="74" t="s">
        <v>1449</v>
      </c>
      <c r="T591" s="41" t="str">
        <f t="shared" si="639"/>
        <v>Impacto</v>
      </c>
      <c r="U591" s="36" t="s">
        <v>93</v>
      </c>
      <c r="V591" s="36" t="s">
        <v>84</v>
      </c>
      <c r="W591" s="36" t="s">
        <v>85</v>
      </c>
      <c r="X591" s="36" t="s">
        <v>86</v>
      </c>
      <c r="Y591" s="36" t="s">
        <v>87</v>
      </c>
      <c r="Z591" s="209"/>
      <c r="AA591" s="35">
        <v>0</v>
      </c>
      <c r="AB591" s="35">
        <v>0</v>
      </c>
      <c r="AC591" s="35">
        <v>0</v>
      </c>
      <c r="AD591" s="35">
        <v>60</v>
      </c>
      <c r="AE591" s="209"/>
      <c r="AF591" s="35">
        <f t="shared" si="640"/>
        <v>10</v>
      </c>
      <c r="AG591" s="35">
        <f t="shared" si="641"/>
        <v>15</v>
      </c>
      <c r="AH591" s="35">
        <f>($AI$17*((AF591+AG591))/100)</f>
        <v>10</v>
      </c>
      <c r="AI591" s="35">
        <f t="shared" ref="AI591:AI592" si="651">AI590-AH591</f>
        <v>90</v>
      </c>
      <c r="AJ591" s="188"/>
      <c r="AK591" s="188"/>
      <c r="AL591" s="188"/>
      <c r="AM591" s="189"/>
      <c r="AN591" s="181"/>
      <c r="AO591" s="181"/>
      <c r="AP591" s="269"/>
      <c r="AQ591" s="207"/>
    </row>
    <row r="592" spans="1:43" x14ac:dyDescent="0.35">
      <c r="A592" s="46"/>
      <c r="B592" s="188"/>
      <c r="C592" s="191"/>
      <c r="D592" s="271"/>
      <c r="E592" s="197"/>
      <c r="F592" s="194"/>
      <c r="G592" s="194"/>
      <c r="H592" s="200"/>
      <c r="I592" s="203"/>
      <c r="J592" s="203"/>
      <c r="K592" s="188"/>
      <c r="L592" s="188"/>
      <c r="M592" s="188"/>
      <c r="N592" s="188"/>
      <c r="O592" s="206"/>
      <c r="P592" s="188"/>
      <c r="Q592" s="206"/>
      <c r="R592" s="220"/>
      <c r="S592" s="55"/>
      <c r="T592" s="109" t="str">
        <f t="shared" si="639"/>
        <v xml:space="preserve"> </v>
      </c>
      <c r="U592" s="110"/>
      <c r="V592" s="110"/>
      <c r="W592" s="110"/>
      <c r="X592" s="110"/>
      <c r="Y592" s="110"/>
      <c r="Z592" s="209"/>
      <c r="AA592" s="57">
        <v>0</v>
      </c>
      <c r="AB592" s="57">
        <v>0</v>
      </c>
      <c r="AC592" s="57">
        <v>0</v>
      </c>
      <c r="AD592" s="57">
        <v>60</v>
      </c>
      <c r="AE592" s="209"/>
      <c r="AF592" s="57">
        <f t="shared" si="640"/>
        <v>0</v>
      </c>
      <c r="AG592" s="57">
        <f t="shared" si="641"/>
        <v>0</v>
      </c>
      <c r="AH592" s="57">
        <f>($AI$18*((AF592+AG592))/100)</f>
        <v>0</v>
      </c>
      <c r="AI592" s="57">
        <f t="shared" si="651"/>
        <v>90</v>
      </c>
      <c r="AJ592" s="188"/>
      <c r="AK592" s="188"/>
      <c r="AL592" s="188"/>
      <c r="AM592" s="55"/>
      <c r="AN592" s="111"/>
      <c r="AO592" s="111"/>
      <c r="AP592" s="111"/>
      <c r="AQ592" s="111"/>
    </row>
    <row r="593" spans="1:44" ht="55.5" customHeight="1" x14ac:dyDescent="0.35">
      <c r="A593" s="259">
        <v>175</v>
      </c>
      <c r="B593" s="193" t="s">
        <v>1450</v>
      </c>
      <c r="C593" s="190" t="s">
        <v>1316</v>
      </c>
      <c r="D593" s="193" t="s">
        <v>1451</v>
      </c>
      <c r="E593" s="193" t="s">
        <v>70</v>
      </c>
      <c r="F593" s="228" t="s">
        <v>1452</v>
      </c>
      <c r="G593" s="228" t="s">
        <v>1453</v>
      </c>
      <c r="H593" s="199" t="str">
        <f>CONCATENATE(E593," ",F593," ",G593)</f>
        <v>Posibilidad de pérdida económica y reputacional ante las victimas y ente territoriales por no efectuar la entrega de cartas de indemnización a las víctimas localizadas, debido a desactualización de datos de la población, inoportunidad de gestión con entidades bancarias y situaciones de orden público.</v>
      </c>
      <c r="I593" s="202" t="s">
        <v>74</v>
      </c>
      <c r="J593" s="202" t="s">
        <v>75</v>
      </c>
      <c r="K593" s="187" t="s">
        <v>76</v>
      </c>
      <c r="L593" s="187" t="s">
        <v>77</v>
      </c>
      <c r="M593" s="187">
        <v>2500</v>
      </c>
      <c r="N593" s="187" t="s">
        <v>364</v>
      </c>
      <c r="O593" s="205">
        <f>IF(N593="Muy alta",100,IF(N593="Alta",80,IF(N593="Media",60,IF(N593="Baja",40,IF(N593="Muy baja",20,0)))))</f>
        <v>80</v>
      </c>
      <c r="P593" s="187" t="s">
        <v>79</v>
      </c>
      <c r="Q593" s="205">
        <f>IF(P593="Catastrófico",100,IF(P593="Mayor",80,IF(P593="Moderado",60,IF(P593="Menor",40,IF(P593="Leve",20,0)))))</f>
        <v>80</v>
      </c>
      <c r="R593" s="187" t="s">
        <v>80</v>
      </c>
      <c r="S593" s="193" t="s">
        <v>1454</v>
      </c>
      <c r="T593" s="205" t="str">
        <f t="shared" si="639"/>
        <v>Probabilidad</v>
      </c>
      <c r="U593" s="187" t="s">
        <v>83</v>
      </c>
      <c r="V593" s="187" t="s">
        <v>84</v>
      </c>
      <c r="W593" s="187" t="s">
        <v>85</v>
      </c>
      <c r="X593" s="187" t="s">
        <v>86</v>
      </c>
      <c r="Y593" s="187" t="s">
        <v>87</v>
      </c>
      <c r="Z593" s="208">
        <v>48</v>
      </c>
      <c r="AA593" s="35">
        <v>25</v>
      </c>
      <c r="AB593" s="35">
        <v>15</v>
      </c>
      <c r="AC593" s="35">
        <v>32</v>
      </c>
      <c r="AD593" s="35">
        <v>48</v>
      </c>
      <c r="AE593" s="208">
        <v>80</v>
      </c>
      <c r="AF593" s="35">
        <f>IF(U593="Correctivo",10,0)</f>
        <v>0</v>
      </c>
      <c r="AG593" s="35">
        <f>IF(T593="Probabilidad",0,IF(V594="Automatizado",25,IF(V594="Manual",15,0)))</f>
        <v>0</v>
      </c>
      <c r="AH593" s="35" t="e">
        <f>($Q$7*((AF593+AG593))/100)</f>
        <v>#VALUE!</v>
      </c>
      <c r="AI593" s="35" t="e">
        <f>Q593-AH593</f>
        <v>#VALUE!</v>
      </c>
      <c r="AJ593" s="187" t="s">
        <v>80</v>
      </c>
      <c r="AK593" s="187" t="s">
        <v>102</v>
      </c>
      <c r="AL593" s="187" t="s">
        <v>1455</v>
      </c>
      <c r="AM593" s="187" t="s">
        <v>91</v>
      </c>
      <c r="AN593" s="205"/>
      <c r="AO593" s="205"/>
      <c r="AP593" s="205"/>
      <c r="AQ593" s="205"/>
    </row>
    <row r="594" spans="1:44" ht="55.5" customHeight="1" x14ac:dyDescent="0.35">
      <c r="A594" s="259"/>
      <c r="B594" s="194"/>
      <c r="C594" s="191"/>
      <c r="D594" s="194"/>
      <c r="E594" s="194"/>
      <c r="F594" s="229"/>
      <c r="G594" s="229"/>
      <c r="H594" s="200"/>
      <c r="I594" s="203"/>
      <c r="J594" s="203"/>
      <c r="K594" s="188"/>
      <c r="L594" s="188"/>
      <c r="M594" s="188"/>
      <c r="N594" s="188"/>
      <c r="O594" s="206"/>
      <c r="P594" s="188"/>
      <c r="Q594" s="206"/>
      <c r="R594" s="188"/>
      <c r="S594" s="194"/>
      <c r="T594" s="206"/>
      <c r="U594" s="188"/>
      <c r="V594" s="188"/>
      <c r="W594" s="188"/>
      <c r="X594" s="188"/>
      <c r="Y594" s="188"/>
      <c r="Z594" s="209"/>
      <c r="AA594" s="35">
        <v>0</v>
      </c>
      <c r="AB594" s="35">
        <v>0</v>
      </c>
      <c r="AC594" s="35">
        <v>0</v>
      </c>
      <c r="AD594" s="35">
        <v>48</v>
      </c>
      <c r="AE594" s="209"/>
      <c r="AF594" s="35">
        <f>IF(U594="Correctivo",10,0)</f>
        <v>0</v>
      </c>
      <c r="AG594" s="35">
        <f>IF(T594="Probabilidad",0,IF(V594="Automatizado",25,IF(V594="Manual",15,0)))</f>
        <v>0</v>
      </c>
      <c r="AH594" s="35" t="e">
        <f>($AI$7*((AF594+AG594))/100)</f>
        <v>#VALUE!</v>
      </c>
      <c r="AI594" s="35" t="e">
        <f>AI593-AH594</f>
        <v>#VALUE!</v>
      </c>
      <c r="AJ594" s="188"/>
      <c r="AK594" s="188"/>
      <c r="AL594" s="188"/>
      <c r="AM594" s="188"/>
      <c r="AN594" s="206"/>
      <c r="AO594" s="206"/>
      <c r="AP594" s="206"/>
      <c r="AQ594" s="206"/>
    </row>
    <row r="595" spans="1:44" ht="55.5" customHeight="1" x14ac:dyDescent="0.35">
      <c r="A595" s="259"/>
      <c r="B595" s="195"/>
      <c r="C595" s="192"/>
      <c r="D595" s="195"/>
      <c r="E595" s="195"/>
      <c r="F595" s="230"/>
      <c r="G595" s="230"/>
      <c r="H595" s="201"/>
      <c r="I595" s="204"/>
      <c r="J595" s="204"/>
      <c r="K595" s="189"/>
      <c r="L595" s="189"/>
      <c r="M595" s="189"/>
      <c r="N595" s="189"/>
      <c r="O595" s="207"/>
      <c r="P595" s="189"/>
      <c r="Q595" s="207"/>
      <c r="R595" s="189"/>
      <c r="S595" s="195"/>
      <c r="T595" s="207"/>
      <c r="U595" s="189"/>
      <c r="V595" s="189"/>
      <c r="W595" s="189"/>
      <c r="X595" s="189"/>
      <c r="Y595" s="189"/>
      <c r="Z595" s="210"/>
      <c r="AA595" s="35">
        <v>0</v>
      </c>
      <c r="AB595" s="35">
        <v>0</v>
      </c>
      <c r="AC595" s="35">
        <v>0</v>
      </c>
      <c r="AD595" s="35">
        <v>48</v>
      </c>
      <c r="AE595" s="210"/>
      <c r="AF595" s="35">
        <f t="shared" ref="AF595:AF607" si="652">IF(U595="Correctivo",10,0)</f>
        <v>0</v>
      </c>
      <c r="AG595" s="35">
        <f t="shared" ref="AG595:AG607" si="653">IF(T595="Probabilidad",0,IF(V595="Automatizado",25,IF(V595="Manual",15,0)))</f>
        <v>0</v>
      </c>
      <c r="AH595" s="35">
        <f>($AI$8*((AF595+AG595))/100)</f>
        <v>0</v>
      </c>
      <c r="AI595" s="35" t="e">
        <f>AI594-AH595</f>
        <v>#VALUE!</v>
      </c>
      <c r="AJ595" s="189"/>
      <c r="AK595" s="189"/>
      <c r="AL595" s="189"/>
      <c r="AM595" s="189"/>
      <c r="AN595" s="207"/>
      <c r="AO595" s="207"/>
      <c r="AP595" s="207"/>
      <c r="AQ595" s="207"/>
    </row>
    <row r="596" spans="1:44" ht="126.75" customHeight="1" x14ac:dyDescent="0.35">
      <c r="A596" s="259">
        <v>176</v>
      </c>
      <c r="B596" s="193" t="s">
        <v>1450</v>
      </c>
      <c r="C596" s="190" t="s">
        <v>1456</v>
      </c>
      <c r="D596" s="193" t="s">
        <v>1457</v>
      </c>
      <c r="E596" s="193" t="s">
        <v>129</v>
      </c>
      <c r="F596" s="228" t="s">
        <v>1458</v>
      </c>
      <c r="G596" s="228" t="s">
        <v>1459</v>
      </c>
      <c r="H596" s="199" t="str">
        <f t="shared" ref="H596" si="654">CONCATENATE(E596," ",F596," ",G596)</f>
        <v>Posibilidad de pérdida reputacional ante las victimas del conflicto por no brindar asistencia técnica o efectuarla de manera inadecuada, debido a falta de competencia del personal y situaciones de orden de público o manifestaciones.</v>
      </c>
      <c r="I596" s="202" t="s">
        <v>74</v>
      </c>
      <c r="J596" s="202" t="s">
        <v>75</v>
      </c>
      <c r="K596" s="187" t="s">
        <v>76</v>
      </c>
      <c r="L596" s="187" t="s">
        <v>77</v>
      </c>
      <c r="M596" s="187">
        <v>1260</v>
      </c>
      <c r="N596" s="187" t="s">
        <v>78</v>
      </c>
      <c r="O596" s="205">
        <f t="shared" ref="O596" si="655">IF(N596="Muy alta",100,IF(N596="Alta",80,IF(N596="Media",60,IF(N596="Baja",40,IF(N596="Muy baja",20,0)))))</f>
        <v>60</v>
      </c>
      <c r="P596" s="187" t="s">
        <v>79</v>
      </c>
      <c r="Q596" s="205">
        <f t="shared" ref="Q596" si="656">IF(P596="Catastrófico",100,IF(P596="Mayor",80,IF(P596="Moderado",60,IF(P596="Menor",40,IF(P596="Leve",20,0)))))</f>
        <v>80</v>
      </c>
      <c r="R596" s="187" t="s">
        <v>80</v>
      </c>
      <c r="S596" s="193" t="s">
        <v>1460</v>
      </c>
      <c r="T596" s="205" t="s">
        <v>82</v>
      </c>
      <c r="U596" s="187" t="s">
        <v>83</v>
      </c>
      <c r="V596" s="187" t="s">
        <v>84</v>
      </c>
      <c r="W596" s="187" t="s">
        <v>85</v>
      </c>
      <c r="X596" s="187" t="s">
        <v>86</v>
      </c>
      <c r="Y596" s="187" t="s">
        <v>87</v>
      </c>
      <c r="Z596" s="208">
        <v>36</v>
      </c>
      <c r="AA596" s="35">
        <v>25</v>
      </c>
      <c r="AB596" s="35">
        <v>15</v>
      </c>
      <c r="AC596" s="35">
        <v>24</v>
      </c>
      <c r="AD596" s="35">
        <v>36</v>
      </c>
      <c r="AE596" s="208">
        <v>80</v>
      </c>
      <c r="AF596" s="35">
        <f>IF(U596="Correctivo",10,0)</f>
        <v>0</v>
      </c>
      <c r="AG596" s="35">
        <f>IF(T596="Probabilidad",0,IF(V596="Automatizado",25,IF(V596="Manual",15,0)))</f>
        <v>0</v>
      </c>
      <c r="AH596" s="35">
        <f>($Q$10*((AF596+AG596))/100)</f>
        <v>0</v>
      </c>
      <c r="AI596" s="35">
        <f>Q596-AH596</f>
        <v>80</v>
      </c>
      <c r="AJ596" s="187" t="s">
        <v>80</v>
      </c>
      <c r="AK596" s="187" t="s">
        <v>89</v>
      </c>
      <c r="AL596" s="187" t="s">
        <v>1461</v>
      </c>
      <c r="AM596" s="187" t="s">
        <v>91</v>
      </c>
      <c r="AN596" s="211"/>
      <c r="AO596" s="211"/>
      <c r="AP596" s="211"/>
      <c r="AQ596" s="211"/>
    </row>
    <row r="597" spans="1:44" ht="126.75" customHeight="1" x14ac:dyDescent="0.35">
      <c r="A597" s="259"/>
      <c r="B597" s="194"/>
      <c r="C597" s="191"/>
      <c r="D597" s="194"/>
      <c r="E597" s="194"/>
      <c r="F597" s="229"/>
      <c r="G597" s="229"/>
      <c r="H597" s="200"/>
      <c r="I597" s="203"/>
      <c r="J597" s="203"/>
      <c r="K597" s="188"/>
      <c r="L597" s="188"/>
      <c r="M597" s="188"/>
      <c r="N597" s="188"/>
      <c r="O597" s="206"/>
      <c r="P597" s="188"/>
      <c r="Q597" s="206"/>
      <c r="R597" s="188"/>
      <c r="S597" s="194"/>
      <c r="T597" s="206"/>
      <c r="U597" s="188"/>
      <c r="V597" s="188"/>
      <c r="W597" s="188"/>
      <c r="X597" s="188"/>
      <c r="Y597" s="188"/>
      <c r="Z597" s="209"/>
      <c r="AA597" s="35">
        <v>0</v>
      </c>
      <c r="AB597" s="35">
        <v>0</v>
      </c>
      <c r="AC597" s="35">
        <v>0</v>
      </c>
      <c r="AD597" s="35">
        <v>36</v>
      </c>
      <c r="AE597" s="209"/>
      <c r="AF597" s="35">
        <f>IF(U596="Correctivo",10,0)</f>
        <v>0</v>
      </c>
      <c r="AG597" s="35">
        <f>IF(T597="Probabilidad",0,IF(V597="Automatizado",25,IF(V597="Manual",15,0)))</f>
        <v>0</v>
      </c>
      <c r="AH597" s="35">
        <f>($AI$10*((AF597+AG597))/100)</f>
        <v>0</v>
      </c>
      <c r="AI597" s="35">
        <f>AI596-AH597</f>
        <v>80</v>
      </c>
      <c r="AJ597" s="188"/>
      <c r="AK597" s="188"/>
      <c r="AL597" s="188"/>
      <c r="AM597" s="188"/>
      <c r="AN597" s="212"/>
      <c r="AO597" s="212"/>
      <c r="AP597" s="212"/>
      <c r="AQ597" s="212"/>
    </row>
    <row r="598" spans="1:44" ht="126.75" customHeight="1" x14ac:dyDescent="0.35">
      <c r="A598" s="259"/>
      <c r="B598" s="195"/>
      <c r="C598" s="192"/>
      <c r="D598" s="195"/>
      <c r="E598" s="195"/>
      <c r="F598" s="230"/>
      <c r="G598" s="230"/>
      <c r="H598" s="201"/>
      <c r="I598" s="204"/>
      <c r="J598" s="204"/>
      <c r="K598" s="189"/>
      <c r="L598" s="189"/>
      <c r="M598" s="189"/>
      <c r="N598" s="189"/>
      <c r="O598" s="207"/>
      <c r="P598" s="189"/>
      <c r="Q598" s="207"/>
      <c r="R598" s="189"/>
      <c r="S598" s="195"/>
      <c r="T598" s="207"/>
      <c r="U598" s="189"/>
      <c r="V598" s="189"/>
      <c r="W598" s="189"/>
      <c r="X598" s="189"/>
      <c r="Y598" s="189"/>
      <c r="Z598" s="210"/>
      <c r="AA598" s="35">
        <v>0</v>
      </c>
      <c r="AB598" s="35">
        <v>0</v>
      </c>
      <c r="AC598" s="35">
        <v>0</v>
      </c>
      <c r="AD598" s="35">
        <v>36</v>
      </c>
      <c r="AE598" s="210"/>
      <c r="AF598" s="35">
        <f t="shared" si="652"/>
        <v>0</v>
      </c>
      <c r="AG598" s="35">
        <f t="shared" si="653"/>
        <v>0</v>
      </c>
      <c r="AH598" s="35">
        <f>($AI$11*((AF598+AG598))/100)</f>
        <v>0</v>
      </c>
      <c r="AI598" s="35">
        <f>AI597-AH598</f>
        <v>80</v>
      </c>
      <c r="AJ598" s="189"/>
      <c r="AK598" s="189"/>
      <c r="AL598" s="189"/>
      <c r="AM598" s="189"/>
      <c r="AN598" s="213"/>
      <c r="AO598" s="213"/>
      <c r="AP598" s="213"/>
      <c r="AQ598" s="213"/>
    </row>
    <row r="599" spans="1:44" ht="47.25" customHeight="1" x14ac:dyDescent="0.35">
      <c r="A599" s="186">
        <v>177</v>
      </c>
      <c r="B599" s="193" t="s">
        <v>1450</v>
      </c>
      <c r="C599" s="190" t="s">
        <v>1462</v>
      </c>
      <c r="D599" s="193" t="s">
        <v>1463</v>
      </c>
      <c r="E599" s="193" t="s">
        <v>70</v>
      </c>
      <c r="F599" s="228" t="s">
        <v>1464</v>
      </c>
      <c r="G599" s="228" t="s">
        <v>1465</v>
      </c>
      <c r="H599" s="199" t="str">
        <f t="shared" ref="H599" si="657">CONCATENATE(E599," ",F599," ",G599)</f>
        <v>Posibilidad de pérdida económica y reputacional ante la población victima afectada por apoyo a su regreso o estabilidad social y económica, debido a la ausencia en la planificación de la fases de planes y retornos o reubicación.</v>
      </c>
      <c r="I599" s="202" t="s">
        <v>74</v>
      </c>
      <c r="J599" s="202" t="s">
        <v>75</v>
      </c>
      <c r="K599" s="187" t="s">
        <v>76</v>
      </c>
      <c r="L599" s="187" t="s">
        <v>77</v>
      </c>
      <c r="M599" s="187">
        <v>8</v>
      </c>
      <c r="N599" s="187" t="s">
        <v>124</v>
      </c>
      <c r="O599" s="205">
        <f t="shared" ref="O599" si="658">IF(N599="Muy alta",100,IF(N599="Alta",80,IF(N599="Media",60,IF(N599="Baja",40,IF(N599="Muy baja",20,0)))))</f>
        <v>40</v>
      </c>
      <c r="P599" s="187" t="s">
        <v>88</v>
      </c>
      <c r="Q599" s="205">
        <f t="shared" ref="Q599" si="659">IF(P599="Catastrófico",100,IF(P599="Mayor",80,IF(P599="Moderado",60,IF(P599="Menor",40,IF(P599="Leve",20,0)))))</f>
        <v>60</v>
      </c>
      <c r="R599" s="187" t="s">
        <v>88</v>
      </c>
      <c r="S599" s="187" t="s">
        <v>1466</v>
      </c>
      <c r="T599" s="205" t="s">
        <v>82</v>
      </c>
      <c r="U599" s="187" t="s">
        <v>83</v>
      </c>
      <c r="V599" s="187" t="s">
        <v>84</v>
      </c>
      <c r="W599" s="187" t="s">
        <v>85</v>
      </c>
      <c r="X599" s="187" t="s">
        <v>86</v>
      </c>
      <c r="Y599" s="187" t="s">
        <v>87</v>
      </c>
      <c r="Z599" s="208">
        <v>24</v>
      </c>
      <c r="AA599" s="35">
        <v>25</v>
      </c>
      <c r="AB599" s="35">
        <v>15</v>
      </c>
      <c r="AC599" s="35">
        <v>16</v>
      </c>
      <c r="AD599" s="35">
        <v>24</v>
      </c>
      <c r="AE599" s="208">
        <v>60</v>
      </c>
      <c r="AF599" s="35">
        <f t="shared" si="652"/>
        <v>0</v>
      </c>
      <c r="AG599" s="35">
        <f t="shared" si="653"/>
        <v>0</v>
      </c>
      <c r="AH599" s="35">
        <f>($Q$13*((AF599+AG599))/100)</f>
        <v>0</v>
      </c>
      <c r="AI599" s="35">
        <f>Q599-AH599</f>
        <v>60</v>
      </c>
      <c r="AJ599" s="187" t="s">
        <v>88</v>
      </c>
      <c r="AK599" s="187" t="s">
        <v>102</v>
      </c>
      <c r="AL599" s="187" t="s">
        <v>1467</v>
      </c>
      <c r="AM599" s="187" t="s">
        <v>91</v>
      </c>
      <c r="AN599" s="211"/>
      <c r="AO599" s="211"/>
      <c r="AP599" s="211"/>
      <c r="AQ599" s="211"/>
    </row>
    <row r="600" spans="1:44" ht="47.25" customHeight="1" x14ac:dyDescent="0.35">
      <c r="A600" s="186"/>
      <c r="B600" s="194"/>
      <c r="C600" s="191"/>
      <c r="D600" s="194"/>
      <c r="E600" s="194"/>
      <c r="F600" s="229"/>
      <c r="G600" s="229"/>
      <c r="H600" s="200"/>
      <c r="I600" s="203"/>
      <c r="J600" s="203"/>
      <c r="K600" s="188"/>
      <c r="L600" s="188"/>
      <c r="M600" s="188"/>
      <c r="N600" s="188"/>
      <c r="O600" s="206"/>
      <c r="P600" s="188"/>
      <c r="Q600" s="206"/>
      <c r="R600" s="188"/>
      <c r="S600" s="188"/>
      <c r="T600" s="206"/>
      <c r="U600" s="188"/>
      <c r="V600" s="188"/>
      <c r="W600" s="188"/>
      <c r="X600" s="188"/>
      <c r="Y600" s="188"/>
      <c r="Z600" s="209"/>
      <c r="AA600" s="35">
        <v>0</v>
      </c>
      <c r="AB600" s="35">
        <v>0</v>
      </c>
      <c r="AC600" s="35">
        <v>0</v>
      </c>
      <c r="AD600" s="35">
        <v>24</v>
      </c>
      <c r="AE600" s="209"/>
      <c r="AF600" s="35">
        <f>IF(U600="Correctivo",10,0)</f>
        <v>0</v>
      </c>
      <c r="AG600" s="35">
        <f>IF(T600="Probabilidad",0,IF(V600="Automatizado",25,IF(V600="Manual",15,0)))</f>
        <v>0</v>
      </c>
      <c r="AH600" s="35">
        <f>($AI$13*((AF600+AG600))/100)</f>
        <v>0</v>
      </c>
      <c r="AI600" s="35">
        <f>AI599-AH600</f>
        <v>60</v>
      </c>
      <c r="AJ600" s="188"/>
      <c r="AK600" s="188"/>
      <c r="AL600" s="188"/>
      <c r="AM600" s="188"/>
      <c r="AN600" s="212"/>
      <c r="AO600" s="212"/>
      <c r="AP600" s="212"/>
      <c r="AQ600" s="212"/>
    </row>
    <row r="601" spans="1:44" ht="47.25" customHeight="1" x14ac:dyDescent="0.35">
      <c r="A601" s="186"/>
      <c r="B601" s="195"/>
      <c r="C601" s="192"/>
      <c r="D601" s="195"/>
      <c r="E601" s="195"/>
      <c r="F601" s="230"/>
      <c r="G601" s="230"/>
      <c r="H601" s="201"/>
      <c r="I601" s="204"/>
      <c r="J601" s="204"/>
      <c r="K601" s="189"/>
      <c r="L601" s="189"/>
      <c r="M601" s="189"/>
      <c r="N601" s="189"/>
      <c r="O601" s="207"/>
      <c r="P601" s="189"/>
      <c r="Q601" s="207"/>
      <c r="R601" s="189"/>
      <c r="S601" s="189"/>
      <c r="T601" s="207"/>
      <c r="U601" s="189"/>
      <c r="V601" s="189"/>
      <c r="W601" s="189"/>
      <c r="X601" s="189"/>
      <c r="Y601" s="189"/>
      <c r="Z601" s="210"/>
      <c r="AA601" s="35">
        <v>0</v>
      </c>
      <c r="AB601" s="35">
        <v>0</v>
      </c>
      <c r="AC601" s="35">
        <v>0</v>
      </c>
      <c r="AD601" s="35">
        <v>24</v>
      </c>
      <c r="AE601" s="210"/>
      <c r="AF601" s="35">
        <f t="shared" si="652"/>
        <v>0</v>
      </c>
      <c r="AG601" s="35">
        <f t="shared" si="653"/>
        <v>0</v>
      </c>
      <c r="AH601" s="35">
        <f>($AI$14*((AF601+AG601))/100)</f>
        <v>0</v>
      </c>
      <c r="AI601" s="35">
        <f>AI600-AH601</f>
        <v>60</v>
      </c>
      <c r="AJ601" s="189"/>
      <c r="AK601" s="189"/>
      <c r="AL601" s="189"/>
      <c r="AM601" s="189"/>
      <c r="AN601" s="213"/>
      <c r="AO601" s="213"/>
      <c r="AP601" s="213"/>
      <c r="AQ601" s="213"/>
    </row>
    <row r="602" spans="1:44" ht="80.25" customHeight="1" x14ac:dyDescent="0.35">
      <c r="A602" s="186">
        <v>178</v>
      </c>
      <c r="B602" s="193" t="s">
        <v>1450</v>
      </c>
      <c r="C602" s="190" t="s">
        <v>1363</v>
      </c>
      <c r="D602" s="193" t="s">
        <v>1468</v>
      </c>
      <c r="E602" s="193"/>
      <c r="F602" s="193"/>
      <c r="G602" s="193"/>
      <c r="H602" s="199" t="s">
        <v>1469</v>
      </c>
      <c r="I602" s="202" t="s">
        <v>96</v>
      </c>
      <c r="J602" s="202" t="s">
        <v>75</v>
      </c>
      <c r="K602" s="187" t="s">
        <v>97</v>
      </c>
      <c r="L602" s="187" t="s">
        <v>98</v>
      </c>
      <c r="M602" s="187">
        <v>16</v>
      </c>
      <c r="N602" s="187" t="s">
        <v>124</v>
      </c>
      <c r="O602" s="205">
        <f t="shared" ref="O602" si="660">IF(N602="Muy alta",100,IF(N602="Alta",80,IF(N602="Media",60,IF(N602="Baja",40,IF(N602="Muy baja",20,0)))))</f>
        <v>40</v>
      </c>
      <c r="P602" s="187" t="s">
        <v>147</v>
      </c>
      <c r="Q602" s="205">
        <f t="shared" ref="Q602" si="661">IF(P602="Catastrófico",100,IF(P602="Mayor",80,IF(P602="Moderado",60,IF(P602="Menor",40,IF(P602="Leve",20,0)))))</f>
        <v>100</v>
      </c>
      <c r="R602" s="187" t="s">
        <v>148</v>
      </c>
      <c r="S602" s="193" t="s">
        <v>1470</v>
      </c>
      <c r="T602" s="205" t="str">
        <f t="shared" si="639"/>
        <v>Probabilidad</v>
      </c>
      <c r="U602" s="187" t="s">
        <v>83</v>
      </c>
      <c r="V602" s="187" t="s">
        <v>84</v>
      </c>
      <c r="W602" s="187" t="s">
        <v>85</v>
      </c>
      <c r="X602" s="187" t="s">
        <v>86</v>
      </c>
      <c r="Y602" s="187" t="s">
        <v>87</v>
      </c>
      <c r="Z602" s="208">
        <v>24</v>
      </c>
      <c r="AA602" s="35">
        <v>25</v>
      </c>
      <c r="AB602" s="35">
        <v>15</v>
      </c>
      <c r="AC602" s="35">
        <v>16</v>
      </c>
      <c r="AD602" s="35">
        <v>24</v>
      </c>
      <c r="AE602" s="208">
        <v>100</v>
      </c>
      <c r="AF602" s="35">
        <f t="shared" si="652"/>
        <v>0</v>
      </c>
      <c r="AG602" s="35">
        <f t="shared" si="653"/>
        <v>0</v>
      </c>
      <c r="AH602" s="35">
        <f>($Q$16*((AF602+AG602))/100)</f>
        <v>0</v>
      </c>
      <c r="AI602" s="35">
        <f>Q602-AH602</f>
        <v>100</v>
      </c>
      <c r="AJ602" s="187" t="s">
        <v>148</v>
      </c>
      <c r="AK602" s="187" t="s">
        <v>102</v>
      </c>
      <c r="AL602" s="187" t="s">
        <v>1471</v>
      </c>
      <c r="AM602" s="187" t="s">
        <v>1472</v>
      </c>
      <c r="AN602" s="179">
        <v>44576</v>
      </c>
      <c r="AO602" s="179">
        <v>44925</v>
      </c>
      <c r="AP602" s="267" t="s">
        <v>341</v>
      </c>
      <c r="AQ602" s="190" t="s">
        <v>1473</v>
      </c>
    </row>
    <row r="603" spans="1:44" ht="80.25" customHeight="1" x14ac:dyDescent="0.35">
      <c r="A603" s="186"/>
      <c r="B603" s="194"/>
      <c r="C603" s="191"/>
      <c r="D603" s="194"/>
      <c r="E603" s="194"/>
      <c r="F603" s="194"/>
      <c r="G603" s="194"/>
      <c r="H603" s="200"/>
      <c r="I603" s="203"/>
      <c r="J603" s="203"/>
      <c r="K603" s="188"/>
      <c r="L603" s="188"/>
      <c r="M603" s="188"/>
      <c r="N603" s="188"/>
      <c r="O603" s="206"/>
      <c r="P603" s="188"/>
      <c r="Q603" s="206"/>
      <c r="R603" s="188"/>
      <c r="S603" s="194"/>
      <c r="T603" s="206"/>
      <c r="U603" s="188"/>
      <c r="V603" s="188"/>
      <c r="W603" s="188"/>
      <c r="X603" s="188"/>
      <c r="Y603" s="188"/>
      <c r="Z603" s="209"/>
      <c r="AA603" s="35">
        <v>0</v>
      </c>
      <c r="AB603" s="35">
        <v>0</v>
      </c>
      <c r="AC603" s="35">
        <v>0</v>
      </c>
      <c r="AD603" s="35">
        <v>24</v>
      </c>
      <c r="AE603" s="209"/>
      <c r="AF603" s="35">
        <f t="shared" si="652"/>
        <v>0</v>
      </c>
      <c r="AG603" s="35">
        <f t="shared" si="653"/>
        <v>0</v>
      </c>
      <c r="AH603" s="35">
        <f>($AI$16*((AF603+AG603))/100)</f>
        <v>0</v>
      </c>
      <c r="AI603" s="35">
        <f>AI602-AH603</f>
        <v>100</v>
      </c>
      <c r="AJ603" s="188"/>
      <c r="AK603" s="188"/>
      <c r="AL603" s="188"/>
      <c r="AM603" s="188"/>
      <c r="AN603" s="268"/>
      <c r="AO603" s="268"/>
      <c r="AP603" s="268"/>
      <c r="AQ603" s="191"/>
    </row>
    <row r="604" spans="1:44" ht="80.25" customHeight="1" x14ac:dyDescent="0.35">
      <c r="A604" s="186"/>
      <c r="B604" s="195"/>
      <c r="C604" s="192"/>
      <c r="D604" s="195"/>
      <c r="E604" s="195"/>
      <c r="F604" s="195"/>
      <c r="G604" s="195"/>
      <c r="H604" s="201"/>
      <c r="I604" s="204"/>
      <c r="J604" s="204"/>
      <c r="K604" s="189"/>
      <c r="L604" s="189"/>
      <c r="M604" s="189"/>
      <c r="N604" s="189"/>
      <c r="O604" s="207"/>
      <c r="P604" s="189"/>
      <c r="Q604" s="207"/>
      <c r="R604" s="189"/>
      <c r="S604" s="195"/>
      <c r="T604" s="207"/>
      <c r="U604" s="189"/>
      <c r="V604" s="189"/>
      <c r="W604" s="189"/>
      <c r="X604" s="189"/>
      <c r="Y604" s="189"/>
      <c r="Z604" s="210"/>
      <c r="AA604" s="35">
        <v>0</v>
      </c>
      <c r="AB604" s="35">
        <v>0</v>
      </c>
      <c r="AC604" s="35">
        <v>0</v>
      </c>
      <c r="AD604" s="35">
        <v>24</v>
      </c>
      <c r="AE604" s="210"/>
      <c r="AF604" s="35">
        <f t="shared" si="652"/>
        <v>0</v>
      </c>
      <c r="AG604" s="35">
        <f t="shared" si="653"/>
        <v>0</v>
      </c>
      <c r="AH604" s="35">
        <f>($AI$17*((AF604+AG604))/100)</f>
        <v>0</v>
      </c>
      <c r="AI604" s="35">
        <f>AI603-AH604</f>
        <v>100</v>
      </c>
      <c r="AJ604" s="189"/>
      <c r="AK604" s="189"/>
      <c r="AL604" s="189"/>
      <c r="AM604" s="189"/>
      <c r="AN604" s="269"/>
      <c r="AO604" s="269"/>
      <c r="AP604" s="269"/>
      <c r="AQ604" s="192"/>
    </row>
    <row r="605" spans="1:44" s="14" customFormat="1" ht="54" customHeight="1" x14ac:dyDescent="0.35">
      <c r="A605" s="186">
        <v>179</v>
      </c>
      <c r="B605" s="193" t="s">
        <v>1450</v>
      </c>
      <c r="C605" s="190" t="s">
        <v>1363</v>
      </c>
      <c r="D605" s="193" t="s">
        <v>1474</v>
      </c>
      <c r="E605" s="193" t="s">
        <v>129</v>
      </c>
      <c r="F605" s="228" t="s">
        <v>1475</v>
      </c>
      <c r="G605" s="228" t="s">
        <v>1476</v>
      </c>
      <c r="H605" s="199" t="str">
        <f t="shared" ref="H605" si="662">CONCATENATE(E605," ",F605," ",G605)</f>
        <v>Posibilidad de pérdida reputacional antes las partes interesadas, por la desinformación de las actividades, por falta de información detallada de la ruta a orientar  en el marco de la oferta institucional.</v>
      </c>
      <c r="I605" s="228" t="s">
        <v>74</v>
      </c>
      <c r="J605" s="228" t="s">
        <v>75</v>
      </c>
      <c r="K605" s="193" t="s">
        <v>76</v>
      </c>
      <c r="L605" s="193" t="s">
        <v>77</v>
      </c>
      <c r="M605" s="193">
        <v>12</v>
      </c>
      <c r="N605" s="193" t="s">
        <v>124</v>
      </c>
      <c r="O605" s="190">
        <f t="shared" ref="O605" si="663">IF(N605="Muy alta",100,IF(N605="Alta",80,IF(N605="Media",60,IF(N605="Baja",40,IF(N605="Muy baja",20,0)))))</f>
        <v>40</v>
      </c>
      <c r="P605" s="193" t="s">
        <v>88</v>
      </c>
      <c r="Q605" s="190">
        <f t="shared" ref="Q605" si="664">IF(P605="Catastrófico",100,IF(P605="Mayor",80,IF(P605="Moderado",60,IF(P605="Menor",40,IF(P605="Leve",20,0)))))</f>
        <v>60</v>
      </c>
      <c r="R605" s="193" t="s">
        <v>88</v>
      </c>
      <c r="S605" s="193" t="s">
        <v>1477</v>
      </c>
      <c r="T605" s="190" t="str">
        <f>IF(OR(U605="Preventivo",U605="Detectivo"),"Probabilidad",IF(U605="Correctivo","Impacto"," "))</f>
        <v>Probabilidad</v>
      </c>
      <c r="U605" s="193" t="s">
        <v>83</v>
      </c>
      <c r="V605" s="193" t="s">
        <v>84</v>
      </c>
      <c r="W605" s="193" t="s">
        <v>85</v>
      </c>
      <c r="X605" s="193" t="s">
        <v>86</v>
      </c>
      <c r="Y605" s="193" t="s">
        <v>87</v>
      </c>
      <c r="Z605" s="294">
        <v>24</v>
      </c>
      <c r="AA605" s="51">
        <v>25</v>
      </c>
      <c r="AB605" s="51">
        <v>15</v>
      </c>
      <c r="AC605" s="51">
        <v>16</v>
      </c>
      <c r="AD605" s="51">
        <v>24</v>
      </c>
      <c r="AE605" s="294">
        <v>60</v>
      </c>
      <c r="AF605" s="51">
        <f>IF(U605="Correctivo",10,0)</f>
        <v>0</v>
      </c>
      <c r="AG605" s="51">
        <f>IF(T605="Probabilidad",0,IF(V605="Automatizado",25,IF(V605="Manual",15,0)))</f>
        <v>0</v>
      </c>
      <c r="AH605" s="51">
        <f>($Q$19*((AF605+AG605))/100)</f>
        <v>0</v>
      </c>
      <c r="AI605" s="51">
        <f t="shared" ref="AI605" si="665">Q605-AH605</f>
        <v>60</v>
      </c>
      <c r="AJ605" s="193" t="s">
        <v>88</v>
      </c>
      <c r="AK605" s="193" t="s">
        <v>102</v>
      </c>
      <c r="AL605" s="193" t="s">
        <v>1467</v>
      </c>
      <c r="AM605" s="187" t="s">
        <v>91</v>
      </c>
      <c r="AN605" s="291"/>
      <c r="AO605" s="291"/>
      <c r="AP605" s="291"/>
      <c r="AQ605" s="291"/>
    </row>
    <row r="606" spans="1:44" s="14" customFormat="1" ht="54" customHeight="1" x14ac:dyDescent="0.35">
      <c r="A606" s="186"/>
      <c r="B606" s="194"/>
      <c r="C606" s="191"/>
      <c r="D606" s="194"/>
      <c r="E606" s="194"/>
      <c r="F606" s="229"/>
      <c r="G606" s="229"/>
      <c r="H606" s="200"/>
      <c r="I606" s="229"/>
      <c r="J606" s="229"/>
      <c r="K606" s="194"/>
      <c r="L606" s="194"/>
      <c r="M606" s="194"/>
      <c r="N606" s="194"/>
      <c r="O606" s="191"/>
      <c r="P606" s="194"/>
      <c r="Q606" s="191"/>
      <c r="R606" s="194"/>
      <c r="S606" s="194"/>
      <c r="T606" s="191"/>
      <c r="U606" s="194"/>
      <c r="V606" s="194"/>
      <c r="W606" s="194"/>
      <c r="X606" s="194"/>
      <c r="Y606" s="194"/>
      <c r="Z606" s="295"/>
      <c r="AA606" s="51">
        <v>0</v>
      </c>
      <c r="AB606" s="51">
        <v>0</v>
      </c>
      <c r="AC606" s="51">
        <v>0</v>
      </c>
      <c r="AD606" s="51">
        <v>24</v>
      </c>
      <c r="AE606" s="295"/>
      <c r="AF606" s="51">
        <f>IF(U606="Correctivo",10,0)</f>
        <v>0</v>
      </c>
      <c r="AG606" s="51">
        <f>IF(T606="Probabilidad",0,IF(V606="Automatizado",25,IF(V606="Manual",15,0)))</f>
        <v>0</v>
      </c>
      <c r="AH606" s="51">
        <f>($AI$19*((AF606+AG606))/100)</f>
        <v>0</v>
      </c>
      <c r="AI606" s="51">
        <f t="shared" ref="AI606:AI607" si="666">AI605-AH606</f>
        <v>60</v>
      </c>
      <c r="AJ606" s="194"/>
      <c r="AK606" s="194"/>
      <c r="AL606" s="194"/>
      <c r="AM606" s="188"/>
      <c r="AN606" s="292"/>
      <c r="AO606" s="292"/>
      <c r="AP606" s="292"/>
      <c r="AQ606" s="292"/>
    </row>
    <row r="607" spans="1:44" s="14" customFormat="1" ht="54" customHeight="1" x14ac:dyDescent="0.35">
      <c r="A607" s="186"/>
      <c r="B607" s="195"/>
      <c r="C607" s="192"/>
      <c r="D607" s="195"/>
      <c r="E607" s="195"/>
      <c r="F607" s="230"/>
      <c r="G607" s="230"/>
      <c r="H607" s="201"/>
      <c r="I607" s="230"/>
      <c r="J607" s="230"/>
      <c r="K607" s="195"/>
      <c r="L607" s="195"/>
      <c r="M607" s="195"/>
      <c r="N607" s="195"/>
      <c r="O607" s="192"/>
      <c r="P607" s="195"/>
      <c r="Q607" s="192"/>
      <c r="R607" s="195"/>
      <c r="S607" s="195"/>
      <c r="T607" s="192"/>
      <c r="U607" s="195"/>
      <c r="V607" s="195"/>
      <c r="W607" s="195"/>
      <c r="X607" s="195"/>
      <c r="Y607" s="195"/>
      <c r="Z607" s="296"/>
      <c r="AA607" s="51">
        <v>0</v>
      </c>
      <c r="AB607" s="51">
        <v>0</v>
      </c>
      <c r="AC607" s="51">
        <v>0</v>
      </c>
      <c r="AD607" s="51">
        <v>24</v>
      </c>
      <c r="AE607" s="296"/>
      <c r="AF607" s="51">
        <f t="shared" si="652"/>
        <v>0</v>
      </c>
      <c r="AG607" s="51">
        <f t="shared" si="653"/>
        <v>0</v>
      </c>
      <c r="AH607" s="51">
        <f>($AI$20*((AF607+AG607))/100)</f>
        <v>0</v>
      </c>
      <c r="AI607" s="51">
        <f t="shared" si="666"/>
        <v>60</v>
      </c>
      <c r="AJ607" s="195"/>
      <c r="AK607" s="195"/>
      <c r="AL607" s="195"/>
      <c r="AM607" s="189"/>
      <c r="AN607" s="293"/>
      <c r="AO607" s="293"/>
      <c r="AP607" s="293"/>
      <c r="AQ607" s="293"/>
    </row>
    <row r="608" spans="1:44" ht="116" x14ac:dyDescent="0.35">
      <c r="A608" s="186">
        <v>180</v>
      </c>
      <c r="B608" s="187" t="s">
        <v>1478</v>
      </c>
      <c r="C608" s="190" t="s">
        <v>1479</v>
      </c>
      <c r="D608" s="193" t="s">
        <v>1480</v>
      </c>
      <c r="E608" s="196"/>
      <c r="F608" s="228"/>
      <c r="G608" s="228"/>
      <c r="H608" s="199" t="s">
        <v>1481</v>
      </c>
      <c r="I608" s="202" t="s">
        <v>96</v>
      </c>
      <c r="J608" s="202" t="s">
        <v>75</v>
      </c>
      <c r="K608" s="187" t="s">
        <v>97</v>
      </c>
      <c r="L608" s="187" t="s">
        <v>98</v>
      </c>
      <c r="M608" s="187">
        <v>352000</v>
      </c>
      <c r="N608" s="187" t="s">
        <v>214</v>
      </c>
      <c r="O608" s="205">
        <f>IF(N608="Muy alta",100,IF(N608="Alta",80,IF(N608="Media",60,IF(N608="Baja",40,IF(N608="Muy baja",20,0)))))</f>
        <v>100</v>
      </c>
      <c r="P608" s="202" t="s">
        <v>79</v>
      </c>
      <c r="Q608" s="205">
        <f>IF(P608="Catastrófico",100,IF(P608="Mayor",80,IF(P608="Moderado",60,IF(P608="Menor",40,IF(P608="Leve",20,0)))))</f>
        <v>80</v>
      </c>
      <c r="R608" s="219" t="s">
        <v>80</v>
      </c>
      <c r="S608" s="112" t="s">
        <v>1482</v>
      </c>
      <c r="T608" s="41" t="str">
        <f>IF(OR(U608="Preventivo",U608="Detectivo"),"Probabilidad",IF(U608="Correctivo","Impacto"," "))</f>
        <v>Probabilidad</v>
      </c>
      <c r="U608" s="36" t="s">
        <v>83</v>
      </c>
      <c r="V608" s="36" t="s">
        <v>84</v>
      </c>
      <c r="W608" s="36" t="s">
        <v>338</v>
      </c>
      <c r="X608" s="36" t="s">
        <v>101</v>
      </c>
      <c r="Y608" s="36" t="s">
        <v>127</v>
      </c>
      <c r="Z608" s="208">
        <v>42</v>
      </c>
      <c r="AA608" s="35">
        <v>25</v>
      </c>
      <c r="AB608" s="35">
        <v>15</v>
      </c>
      <c r="AC608" s="35">
        <v>40</v>
      </c>
      <c r="AD608" s="35">
        <v>60</v>
      </c>
      <c r="AE608" s="208">
        <v>72</v>
      </c>
      <c r="AF608" s="35">
        <f>IF(U608="Correctivo",10,0)</f>
        <v>0</v>
      </c>
      <c r="AG608" s="35">
        <f>IF(T608="Probabilidad",0,IF(V608="Automatizado",25,IF(V608="Manual",15,0)))</f>
        <v>0</v>
      </c>
      <c r="AH608" s="35" t="e">
        <f>($Q$7*((AF608+AG608))/100)</f>
        <v>#VALUE!</v>
      </c>
      <c r="AI608" s="35" t="e">
        <f>Q608-AH608</f>
        <v>#VALUE!</v>
      </c>
      <c r="AJ608" s="187" t="s">
        <v>80</v>
      </c>
      <c r="AK608" s="187" t="s">
        <v>102</v>
      </c>
      <c r="AL608" s="219" t="s">
        <v>1483</v>
      </c>
      <c r="AM608" s="113" t="s">
        <v>1484</v>
      </c>
      <c r="AN608" s="114">
        <v>44562</v>
      </c>
      <c r="AO608" s="115">
        <v>44866</v>
      </c>
      <c r="AP608" s="59" t="s">
        <v>1485</v>
      </c>
      <c r="AQ608" s="116" t="s">
        <v>1486</v>
      </c>
      <c r="AR608" s="117"/>
    </row>
    <row r="609" spans="1:44" ht="203" x14ac:dyDescent="0.35">
      <c r="A609" s="186"/>
      <c r="B609" s="188"/>
      <c r="C609" s="191"/>
      <c r="D609" s="194"/>
      <c r="E609" s="197"/>
      <c r="F609" s="229"/>
      <c r="G609" s="229"/>
      <c r="H609" s="200"/>
      <c r="I609" s="203"/>
      <c r="J609" s="203"/>
      <c r="K609" s="188"/>
      <c r="L609" s="188"/>
      <c r="M609" s="188"/>
      <c r="N609" s="188"/>
      <c r="O609" s="206"/>
      <c r="P609" s="203"/>
      <c r="Q609" s="206"/>
      <c r="R609" s="220"/>
      <c r="S609" s="112" t="s">
        <v>1487</v>
      </c>
      <c r="T609" s="41" t="s">
        <v>82</v>
      </c>
      <c r="U609" s="36" t="s">
        <v>100</v>
      </c>
      <c r="V609" s="36" t="s">
        <v>84</v>
      </c>
      <c r="W609" s="36" t="s">
        <v>338</v>
      </c>
      <c r="X609" s="36" t="s">
        <v>86</v>
      </c>
      <c r="Y609" s="36" t="s">
        <v>127</v>
      </c>
      <c r="Z609" s="209"/>
      <c r="AA609" s="35">
        <v>15</v>
      </c>
      <c r="AB609" s="35">
        <v>15</v>
      </c>
      <c r="AC609" s="35">
        <v>18</v>
      </c>
      <c r="AD609" s="35">
        <v>42</v>
      </c>
      <c r="AE609" s="209"/>
      <c r="AF609" s="35">
        <f t="shared" ref="AF609:AF619" si="667">IF(U609="Correctivo",10,0)</f>
        <v>0</v>
      </c>
      <c r="AG609" s="35">
        <f t="shared" ref="AG609:AG619" si="668">IF(T609="Probabilidad",0,IF(V609="Automatizado",25,IF(V609="Manual",15,0)))</f>
        <v>0</v>
      </c>
      <c r="AH609" s="35" t="e">
        <f>($AI$7*((AF609+AG609))/100)</f>
        <v>#VALUE!</v>
      </c>
      <c r="AI609" s="35" t="e">
        <f>AI608-AH609</f>
        <v>#VALUE!</v>
      </c>
      <c r="AJ609" s="188"/>
      <c r="AK609" s="188"/>
      <c r="AL609" s="220"/>
      <c r="AM609" s="74" t="s">
        <v>1488</v>
      </c>
      <c r="AN609" s="114">
        <v>44562</v>
      </c>
      <c r="AO609" s="118">
        <v>44866</v>
      </c>
      <c r="AP609" s="59" t="s">
        <v>1485</v>
      </c>
      <c r="AQ609" s="116" t="s">
        <v>1489</v>
      </c>
      <c r="AR609" s="119"/>
    </row>
    <row r="610" spans="1:44" ht="217.5" x14ac:dyDescent="0.35">
      <c r="A610" s="186"/>
      <c r="B610" s="189"/>
      <c r="C610" s="192"/>
      <c r="D610" s="195"/>
      <c r="E610" s="198"/>
      <c r="F610" s="230"/>
      <c r="G610" s="230"/>
      <c r="H610" s="201"/>
      <c r="I610" s="204"/>
      <c r="J610" s="204"/>
      <c r="K610" s="189"/>
      <c r="L610" s="189"/>
      <c r="M610" s="189"/>
      <c r="N610" s="189"/>
      <c r="O610" s="207"/>
      <c r="P610" s="204"/>
      <c r="Q610" s="207"/>
      <c r="R610" s="221"/>
      <c r="S610" s="112" t="s">
        <v>1490</v>
      </c>
      <c r="T610" s="41" t="s">
        <v>82</v>
      </c>
      <c r="U610" s="36" t="s">
        <v>93</v>
      </c>
      <c r="V610" s="36" t="s">
        <v>84</v>
      </c>
      <c r="W610" s="36" t="s">
        <v>338</v>
      </c>
      <c r="X610" s="36" t="s">
        <v>101</v>
      </c>
      <c r="Y610" s="36" t="s">
        <v>127</v>
      </c>
      <c r="Z610" s="210"/>
      <c r="AA610" s="35">
        <v>0</v>
      </c>
      <c r="AB610" s="35">
        <v>0</v>
      </c>
      <c r="AC610" s="35">
        <v>0</v>
      </c>
      <c r="AD610" s="35">
        <v>42</v>
      </c>
      <c r="AE610" s="210"/>
      <c r="AF610" s="35">
        <f t="shared" si="667"/>
        <v>10</v>
      </c>
      <c r="AG610" s="35">
        <f t="shared" si="668"/>
        <v>0</v>
      </c>
      <c r="AH610" s="35">
        <f>($AI$8*((AF610+AG610))/100)</f>
        <v>8</v>
      </c>
      <c r="AI610" s="35" t="e">
        <f>AI609-AH610</f>
        <v>#VALUE!</v>
      </c>
      <c r="AJ610" s="189"/>
      <c r="AK610" s="189"/>
      <c r="AL610" s="221"/>
      <c r="AM610" s="74" t="s">
        <v>1491</v>
      </c>
      <c r="AN610" s="118">
        <v>44562</v>
      </c>
      <c r="AO610" s="118">
        <v>44866</v>
      </c>
      <c r="AP610" s="59" t="s">
        <v>1485</v>
      </c>
      <c r="AQ610" s="36" t="s">
        <v>1492</v>
      </c>
      <c r="AR610" s="119"/>
    </row>
    <row r="611" spans="1:44" ht="225" customHeight="1" x14ac:dyDescent="0.35">
      <c r="A611" s="186">
        <v>181</v>
      </c>
      <c r="B611" s="187" t="s">
        <v>1478</v>
      </c>
      <c r="C611" s="190" t="s">
        <v>1493</v>
      </c>
      <c r="D611" s="193" t="s">
        <v>1329</v>
      </c>
      <c r="E611" s="196" t="s">
        <v>129</v>
      </c>
      <c r="F611" s="228" t="s">
        <v>1494</v>
      </c>
      <c r="G611" s="228" t="s">
        <v>1424</v>
      </c>
      <c r="H611" s="199" t="str">
        <f t="shared" ref="H611" si="669">CONCATENATE(E611," ",F611," ",G611)</f>
        <v>Posibilidad de pérdida reputacional ante las victimas por la Inoportunidad en la entrega de cartas de indemnización administrativa  debido a cartas con errores en liquidación, de trámite y de fondo,  las cuales se deben anular y proceder a la reprogramación de fondo. De igual forma, por no poder ubicar los beneficiarios que se encuentren fuera del país, ilocalizados, enfermos en otros departamentos, recluidos en centros penitenciarios fuera del departamento, fallecidos etc.</v>
      </c>
      <c r="I611" s="202" t="s">
        <v>74</v>
      </c>
      <c r="J611" s="202" t="s">
        <v>75</v>
      </c>
      <c r="K611" s="187" t="s">
        <v>76</v>
      </c>
      <c r="L611" s="187" t="s">
        <v>77</v>
      </c>
      <c r="M611" s="187">
        <v>5000</v>
      </c>
      <c r="N611" s="187" t="s">
        <v>214</v>
      </c>
      <c r="O611" s="205">
        <f t="shared" ref="O611" si="670">IF(N611="Muy alta",100,IF(N611="Alta",80,IF(N611="Media",60,IF(N611="Baja",40,IF(N611="Muy baja",20,0)))))</f>
        <v>100</v>
      </c>
      <c r="P611" s="187" t="s">
        <v>88</v>
      </c>
      <c r="Q611" s="205">
        <f t="shared" ref="Q611" si="671">IF(P611="Catastrófico",100,IF(P611="Mayor",80,IF(P611="Moderado",60,IF(P611="Menor",40,IF(P611="Leve",20,0)))))</f>
        <v>60</v>
      </c>
      <c r="R611" s="219" t="s">
        <v>80</v>
      </c>
      <c r="S611" s="44" t="s">
        <v>1495</v>
      </c>
      <c r="T611" s="41" t="str">
        <f t="shared" ref="T611:T619" si="672">IF(OR(U611="Preventivo",U611="Detectivo"),"Probabilidad",IF(U611="Correctivo","Impacto"," "))</f>
        <v>Probabilidad</v>
      </c>
      <c r="U611" s="36" t="s">
        <v>83</v>
      </c>
      <c r="V611" s="36" t="s">
        <v>84</v>
      </c>
      <c r="W611" s="36" t="s">
        <v>85</v>
      </c>
      <c r="X611" s="36" t="s">
        <v>86</v>
      </c>
      <c r="Y611" s="36" t="s">
        <v>87</v>
      </c>
      <c r="Z611" s="208">
        <v>21.6</v>
      </c>
      <c r="AA611" s="35">
        <v>25</v>
      </c>
      <c r="AB611" s="35">
        <v>15</v>
      </c>
      <c r="AC611" s="35">
        <v>40</v>
      </c>
      <c r="AD611" s="35">
        <v>60</v>
      </c>
      <c r="AE611" s="208">
        <v>60</v>
      </c>
      <c r="AF611" s="35">
        <f t="shared" si="667"/>
        <v>0</v>
      </c>
      <c r="AG611" s="35">
        <f t="shared" si="668"/>
        <v>0</v>
      </c>
      <c r="AH611" s="35">
        <f>($Q$10*((AF611+AG611))/100)</f>
        <v>0</v>
      </c>
      <c r="AI611" s="35">
        <f>Q611-AH611</f>
        <v>60</v>
      </c>
      <c r="AJ611" s="187" t="s">
        <v>88</v>
      </c>
      <c r="AK611" s="187" t="s">
        <v>89</v>
      </c>
      <c r="AL611" s="187" t="s">
        <v>1496</v>
      </c>
      <c r="AM611" s="188" t="s">
        <v>91</v>
      </c>
      <c r="AN611" s="212"/>
      <c r="AO611" s="212"/>
      <c r="AP611" s="212"/>
      <c r="AQ611" s="212"/>
      <c r="AR611" s="119"/>
    </row>
    <row r="612" spans="1:44" ht="217.5" x14ac:dyDescent="0.35">
      <c r="A612" s="186"/>
      <c r="B612" s="188"/>
      <c r="C612" s="191"/>
      <c r="D612" s="194"/>
      <c r="E612" s="197"/>
      <c r="F612" s="229"/>
      <c r="G612" s="229"/>
      <c r="H612" s="200"/>
      <c r="I612" s="203"/>
      <c r="J612" s="203"/>
      <c r="K612" s="188"/>
      <c r="L612" s="188"/>
      <c r="M612" s="188"/>
      <c r="N612" s="188"/>
      <c r="O612" s="206"/>
      <c r="P612" s="188"/>
      <c r="Q612" s="206"/>
      <c r="R612" s="220"/>
      <c r="S612" s="44" t="s">
        <v>1497</v>
      </c>
      <c r="T612" s="41" t="str">
        <f t="shared" si="672"/>
        <v>Probabilidad</v>
      </c>
      <c r="U612" s="36" t="s">
        <v>83</v>
      </c>
      <c r="V612" s="36" t="s">
        <v>84</v>
      </c>
      <c r="W612" s="36" t="s">
        <v>338</v>
      </c>
      <c r="X612" s="36" t="s">
        <v>86</v>
      </c>
      <c r="Y612" s="36" t="s">
        <v>127</v>
      </c>
      <c r="Z612" s="209"/>
      <c r="AA612" s="35">
        <v>25</v>
      </c>
      <c r="AB612" s="35">
        <v>15</v>
      </c>
      <c r="AC612" s="35">
        <v>24</v>
      </c>
      <c r="AD612" s="35">
        <v>36</v>
      </c>
      <c r="AE612" s="209"/>
      <c r="AF612" s="35">
        <f t="shared" si="667"/>
        <v>0</v>
      </c>
      <c r="AG612" s="35">
        <f t="shared" si="668"/>
        <v>0</v>
      </c>
      <c r="AH612" s="35">
        <f>($AI$10*((AF612+AG612))/100)</f>
        <v>0</v>
      </c>
      <c r="AI612" s="35">
        <f>AI611-AH612</f>
        <v>60</v>
      </c>
      <c r="AJ612" s="188"/>
      <c r="AK612" s="188"/>
      <c r="AL612" s="188"/>
      <c r="AM612" s="188"/>
      <c r="AN612" s="212"/>
      <c r="AO612" s="212"/>
      <c r="AP612" s="212"/>
      <c r="AQ612" s="212"/>
      <c r="AR612" s="119"/>
    </row>
    <row r="613" spans="1:44" ht="159.5" x14ac:dyDescent="0.35">
      <c r="A613" s="186"/>
      <c r="B613" s="189"/>
      <c r="C613" s="192"/>
      <c r="D613" s="195"/>
      <c r="E613" s="198"/>
      <c r="F613" s="230"/>
      <c r="G613" s="230"/>
      <c r="H613" s="201"/>
      <c r="I613" s="204"/>
      <c r="J613" s="204"/>
      <c r="K613" s="189"/>
      <c r="L613" s="189"/>
      <c r="M613" s="189"/>
      <c r="N613" s="189"/>
      <c r="O613" s="207"/>
      <c r="P613" s="189"/>
      <c r="Q613" s="207"/>
      <c r="R613" s="221"/>
      <c r="S613" s="120" t="s">
        <v>1498</v>
      </c>
      <c r="T613" s="41" t="str">
        <f t="shared" si="672"/>
        <v>Probabilidad</v>
      </c>
      <c r="U613" s="36" t="s">
        <v>83</v>
      </c>
      <c r="V613" s="36" t="s">
        <v>84</v>
      </c>
      <c r="W613" s="36" t="s">
        <v>338</v>
      </c>
      <c r="X613" s="36" t="s">
        <v>86</v>
      </c>
      <c r="Y613" s="36" t="s">
        <v>87</v>
      </c>
      <c r="Z613" s="210"/>
      <c r="AA613" s="35">
        <v>25</v>
      </c>
      <c r="AB613" s="35">
        <v>15</v>
      </c>
      <c r="AC613" s="35">
        <v>14.4</v>
      </c>
      <c r="AD613" s="35">
        <v>21.6</v>
      </c>
      <c r="AE613" s="210"/>
      <c r="AF613" s="35">
        <f t="shared" si="667"/>
        <v>0</v>
      </c>
      <c r="AG613" s="35">
        <f t="shared" si="668"/>
        <v>0</v>
      </c>
      <c r="AH613" s="35">
        <f>($AI$11*((AF613+AG613))/100)</f>
        <v>0</v>
      </c>
      <c r="AI613" s="35">
        <f>AI612-AH613</f>
        <v>60</v>
      </c>
      <c r="AJ613" s="189"/>
      <c r="AK613" s="189"/>
      <c r="AL613" s="189"/>
      <c r="AM613" s="189"/>
      <c r="AN613" s="213"/>
      <c r="AO613" s="213"/>
      <c r="AP613" s="213"/>
      <c r="AQ613" s="213"/>
      <c r="AR613" s="119"/>
    </row>
    <row r="614" spans="1:44" ht="195" customHeight="1" x14ac:dyDescent="0.35">
      <c r="A614" s="186">
        <v>182</v>
      </c>
      <c r="B614" s="187" t="s">
        <v>1478</v>
      </c>
      <c r="C614" s="190" t="s">
        <v>1499</v>
      </c>
      <c r="D614" s="193" t="s">
        <v>1500</v>
      </c>
      <c r="E614" s="196" t="s">
        <v>129</v>
      </c>
      <c r="F614" s="228" t="s">
        <v>1501</v>
      </c>
      <c r="G614" s="228" t="s">
        <v>1502</v>
      </c>
      <c r="H614" s="199" t="str">
        <f t="shared" ref="H614" si="673">CONCATENATE(E614," ",F614," ",G614)</f>
        <v>Posibilidad de pérdida reputacional Ante las entidades del orden nacional y territorial y las victimas del conflicto armado por la no oportunidad en la asistencia técnica a los entes, debido a Falta de autorización a comisiones para la realización de asistencias de manera presencial, perdida de conexión e imposibilidad de herramientas de comunicación tecnológica por parte de los entes territoriales.</v>
      </c>
      <c r="I614" s="202" t="s">
        <v>74</v>
      </c>
      <c r="J614" s="202" t="s">
        <v>75</v>
      </c>
      <c r="K614" s="187" t="s">
        <v>76</v>
      </c>
      <c r="L614" s="187" t="s">
        <v>77</v>
      </c>
      <c r="M614" s="187">
        <v>352000</v>
      </c>
      <c r="N614" s="187" t="s">
        <v>214</v>
      </c>
      <c r="O614" s="205">
        <f t="shared" ref="O614" si="674">IF(N614="Muy alta",100,IF(N614="Alta",80,IF(N614="Media",60,IF(N614="Baja",40,IF(N614="Muy baja",20,0)))))</f>
        <v>100</v>
      </c>
      <c r="P614" s="187" t="s">
        <v>88</v>
      </c>
      <c r="Q614" s="205">
        <f t="shared" ref="Q614" si="675">IF(P614="Catastrófico",100,IF(P614="Mayor",80,IF(P614="Moderado",60,IF(P614="Menor",40,IF(P614="Leve",20,0)))))</f>
        <v>60</v>
      </c>
      <c r="R614" s="219" t="s">
        <v>80</v>
      </c>
      <c r="S614" s="112" t="s">
        <v>1503</v>
      </c>
      <c r="T614" s="41" t="str">
        <f t="shared" si="672"/>
        <v>Probabilidad</v>
      </c>
      <c r="U614" s="36" t="s">
        <v>83</v>
      </c>
      <c r="V614" s="36" t="s">
        <v>84</v>
      </c>
      <c r="W614" s="36" t="s">
        <v>338</v>
      </c>
      <c r="X614" s="36" t="s">
        <v>101</v>
      </c>
      <c r="Y614" s="36" t="s">
        <v>127</v>
      </c>
      <c r="Z614" s="208">
        <v>21.6</v>
      </c>
      <c r="AA614" s="35">
        <v>25</v>
      </c>
      <c r="AB614" s="35">
        <v>15</v>
      </c>
      <c r="AC614" s="35">
        <v>40</v>
      </c>
      <c r="AD614" s="35">
        <v>60</v>
      </c>
      <c r="AE614" s="208">
        <v>60</v>
      </c>
      <c r="AF614" s="35">
        <f t="shared" si="667"/>
        <v>0</v>
      </c>
      <c r="AG614" s="35">
        <f t="shared" si="668"/>
        <v>0</v>
      </c>
      <c r="AH614" s="35">
        <f>($Q$13*((AF614+AG614))/100)</f>
        <v>0</v>
      </c>
      <c r="AI614" s="35">
        <f>Q614-AH614</f>
        <v>60</v>
      </c>
      <c r="AJ614" s="187" t="s">
        <v>88</v>
      </c>
      <c r="AK614" s="187" t="s">
        <v>89</v>
      </c>
      <c r="AL614" s="187" t="s">
        <v>1496</v>
      </c>
      <c r="AM614" s="187" t="s">
        <v>91</v>
      </c>
      <c r="AN614" s="211"/>
      <c r="AO614" s="211"/>
      <c r="AP614" s="211"/>
      <c r="AQ614" s="211"/>
      <c r="AR614" s="119"/>
    </row>
    <row r="615" spans="1:44" ht="232" x14ac:dyDescent="0.35">
      <c r="A615" s="186"/>
      <c r="B615" s="188"/>
      <c r="C615" s="191"/>
      <c r="D615" s="194"/>
      <c r="E615" s="197"/>
      <c r="F615" s="229"/>
      <c r="G615" s="229"/>
      <c r="H615" s="200"/>
      <c r="I615" s="203"/>
      <c r="J615" s="203"/>
      <c r="K615" s="188"/>
      <c r="L615" s="188"/>
      <c r="M615" s="188"/>
      <c r="N615" s="188"/>
      <c r="O615" s="206"/>
      <c r="P615" s="188"/>
      <c r="Q615" s="206"/>
      <c r="R615" s="220"/>
      <c r="S615" s="112" t="s">
        <v>1504</v>
      </c>
      <c r="T615" s="41" t="str">
        <f t="shared" si="672"/>
        <v>Probabilidad</v>
      </c>
      <c r="U615" s="36" t="s">
        <v>83</v>
      </c>
      <c r="V615" s="36" t="s">
        <v>84</v>
      </c>
      <c r="W615" s="36" t="s">
        <v>338</v>
      </c>
      <c r="X615" s="36" t="s">
        <v>101</v>
      </c>
      <c r="Y615" s="36" t="s">
        <v>127</v>
      </c>
      <c r="Z615" s="209"/>
      <c r="AA615" s="35">
        <v>25</v>
      </c>
      <c r="AB615" s="35">
        <v>15</v>
      </c>
      <c r="AC615" s="35">
        <v>24</v>
      </c>
      <c r="AD615" s="35">
        <v>36</v>
      </c>
      <c r="AE615" s="209"/>
      <c r="AF615" s="35">
        <f t="shared" si="667"/>
        <v>0</v>
      </c>
      <c r="AG615" s="35">
        <f t="shared" si="668"/>
        <v>0</v>
      </c>
      <c r="AH615" s="35">
        <f>($AI$13*((AF615+AG615))/100)</f>
        <v>0</v>
      </c>
      <c r="AI615" s="35">
        <f>AI614-AH615</f>
        <v>60</v>
      </c>
      <c r="AJ615" s="188"/>
      <c r="AK615" s="188"/>
      <c r="AL615" s="188"/>
      <c r="AM615" s="188"/>
      <c r="AN615" s="212"/>
      <c r="AO615" s="212"/>
      <c r="AP615" s="212"/>
      <c r="AQ615" s="212"/>
      <c r="AR615" s="119"/>
    </row>
    <row r="616" spans="1:44" ht="145" x14ac:dyDescent="0.35">
      <c r="A616" s="186"/>
      <c r="B616" s="189"/>
      <c r="C616" s="192"/>
      <c r="D616" s="195"/>
      <c r="E616" s="198"/>
      <c r="F616" s="230"/>
      <c r="G616" s="230"/>
      <c r="H616" s="201"/>
      <c r="I616" s="204"/>
      <c r="J616" s="204"/>
      <c r="K616" s="189"/>
      <c r="L616" s="189"/>
      <c r="M616" s="189"/>
      <c r="N616" s="189"/>
      <c r="O616" s="207"/>
      <c r="P616" s="189"/>
      <c r="Q616" s="207"/>
      <c r="R616" s="221"/>
      <c r="S616" s="40" t="s">
        <v>1505</v>
      </c>
      <c r="T616" s="41" t="str">
        <f t="shared" si="672"/>
        <v>Probabilidad</v>
      </c>
      <c r="U616" s="36" t="s">
        <v>83</v>
      </c>
      <c r="V616" s="36" t="s">
        <v>84</v>
      </c>
      <c r="W616" s="36" t="s">
        <v>338</v>
      </c>
      <c r="X616" s="36" t="s">
        <v>101</v>
      </c>
      <c r="Y616" s="36" t="s">
        <v>87</v>
      </c>
      <c r="Z616" s="210"/>
      <c r="AA616" s="35">
        <v>25</v>
      </c>
      <c r="AB616" s="35">
        <v>15</v>
      </c>
      <c r="AC616" s="35">
        <v>14.4</v>
      </c>
      <c r="AD616" s="35">
        <v>21.6</v>
      </c>
      <c r="AE616" s="210"/>
      <c r="AF616" s="35">
        <f t="shared" si="667"/>
        <v>0</v>
      </c>
      <c r="AG616" s="35">
        <f t="shared" si="668"/>
        <v>0</v>
      </c>
      <c r="AH616" s="35">
        <f>($AI$14*((AF616+AG616))/100)</f>
        <v>0</v>
      </c>
      <c r="AI616" s="35">
        <f>AI615-AH616</f>
        <v>60</v>
      </c>
      <c r="AJ616" s="189"/>
      <c r="AK616" s="189"/>
      <c r="AL616" s="189"/>
      <c r="AM616" s="189"/>
      <c r="AN616" s="213"/>
      <c r="AO616" s="213"/>
      <c r="AP616" s="213"/>
      <c r="AQ616" s="213"/>
      <c r="AR616" s="119"/>
    </row>
    <row r="617" spans="1:44" ht="270" customHeight="1" x14ac:dyDescent="0.35">
      <c r="A617" s="186">
        <v>183</v>
      </c>
      <c r="B617" s="187" t="s">
        <v>1478</v>
      </c>
      <c r="C617" s="190" t="s">
        <v>1506</v>
      </c>
      <c r="D617" s="193" t="s">
        <v>1507</v>
      </c>
      <c r="E617" s="196" t="s">
        <v>70</v>
      </c>
      <c r="F617" s="193" t="s">
        <v>1508</v>
      </c>
      <c r="G617" s="193" t="s">
        <v>1509</v>
      </c>
      <c r="H617" s="199" t="str">
        <f t="shared" ref="H617" si="676">CONCATENATE(E617," ",F617," ",G617)</f>
        <v>Posibilidad de pérdida económica y reputacional ante las victimas del conflicto armado, sanciones por parte de los entes de control por demandas y ordenes judiciales  de pago de  indemnizaciones al no realizar el tramite de las solicitudes de manera oportuna, debido a falta de personal operativo frente a la atención y radicación de los documentos pertinentes a la solicitud.</v>
      </c>
      <c r="I617" s="202" t="s">
        <v>74</v>
      </c>
      <c r="J617" s="202" t="s">
        <v>75</v>
      </c>
      <c r="K617" s="187" t="s">
        <v>76</v>
      </c>
      <c r="L617" s="187" t="s">
        <v>77</v>
      </c>
      <c r="M617" s="187">
        <v>325000</v>
      </c>
      <c r="N617" s="187" t="s">
        <v>214</v>
      </c>
      <c r="O617" s="205">
        <f t="shared" ref="O617" si="677">IF(N617="Muy alta",100,IF(N617="Alta",80,IF(N617="Media",60,IF(N617="Baja",40,IF(N617="Muy baja",20,0)))))</f>
        <v>100</v>
      </c>
      <c r="P617" s="187" t="s">
        <v>88</v>
      </c>
      <c r="Q617" s="205">
        <f t="shared" ref="Q617" si="678">IF(P617="Catastrófico",100,IF(P617="Mayor",80,IF(P617="Moderado",60,IF(P617="Menor",40,IF(P617="Leve",20,0)))))</f>
        <v>60</v>
      </c>
      <c r="R617" s="219" t="s">
        <v>80</v>
      </c>
      <c r="S617" s="120" t="s">
        <v>1510</v>
      </c>
      <c r="T617" s="41" t="str">
        <f t="shared" si="672"/>
        <v>Probabilidad</v>
      </c>
      <c r="U617" s="36" t="s">
        <v>83</v>
      </c>
      <c r="V617" s="36" t="s">
        <v>84</v>
      </c>
      <c r="W617" s="36" t="s">
        <v>338</v>
      </c>
      <c r="X617" s="36" t="s">
        <v>101</v>
      </c>
      <c r="Y617" s="36" t="s">
        <v>127</v>
      </c>
      <c r="Z617" s="208">
        <v>10.08</v>
      </c>
      <c r="AA617" s="35">
        <v>25</v>
      </c>
      <c r="AB617" s="35">
        <v>15</v>
      </c>
      <c r="AC617" s="35">
        <v>16</v>
      </c>
      <c r="AD617" s="35">
        <v>24</v>
      </c>
      <c r="AE617" s="208">
        <v>60</v>
      </c>
      <c r="AF617" s="35">
        <f t="shared" si="667"/>
        <v>0</v>
      </c>
      <c r="AG617" s="35">
        <f t="shared" si="668"/>
        <v>0</v>
      </c>
      <c r="AH617" s="35">
        <f>($Q$16*((AF617+AG617))/100)</f>
        <v>0</v>
      </c>
      <c r="AI617" s="35">
        <f>Q617-AH617</f>
        <v>60</v>
      </c>
      <c r="AJ617" s="187" t="s">
        <v>88</v>
      </c>
      <c r="AK617" s="187" t="s">
        <v>89</v>
      </c>
      <c r="AL617" s="187" t="s">
        <v>1511</v>
      </c>
      <c r="AM617" s="187" t="s">
        <v>91</v>
      </c>
      <c r="AN617" s="211"/>
      <c r="AO617" s="211"/>
      <c r="AP617" s="211"/>
      <c r="AQ617" s="211"/>
      <c r="AR617" s="119"/>
    </row>
    <row r="618" spans="1:44" ht="87" x14ac:dyDescent="0.35">
      <c r="A618" s="186"/>
      <c r="B618" s="188"/>
      <c r="C618" s="191"/>
      <c r="D618" s="194"/>
      <c r="E618" s="197"/>
      <c r="F618" s="194"/>
      <c r="G618" s="194"/>
      <c r="H618" s="200"/>
      <c r="I618" s="203"/>
      <c r="J618" s="203"/>
      <c r="K618" s="188"/>
      <c r="L618" s="188"/>
      <c r="M618" s="188"/>
      <c r="N618" s="188"/>
      <c r="O618" s="206"/>
      <c r="P618" s="188"/>
      <c r="Q618" s="206"/>
      <c r="R618" s="220"/>
      <c r="S618" s="120" t="s">
        <v>1512</v>
      </c>
      <c r="T618" s="41" t="str">
        <f t="shared" si="672"/>
        <v>Impacto</v>
      </c>
      <c r="U618" s="36" t="s">
        <v>93</v>
      </c>
      <c r="V618" s="36" t="s">
        <v>84</v>
      </c>
      <c r="W618" s="36" t="s">
        <v>338</v>
      </c>
      <c r="X618" s="36" t="s">
        <v>86</v>
      </c>
      <c r="Y618" s="36" t="s">
        <v>127</v>
      </c>
      <c r="Z618" s="209"/>
      <c r="AA618" s="35">
        <v>25</v>
      </c>
      <c r="AB618" s="35">
        <v>15</v>
      </c>
      <c r="AC618" s="35">
        <v>9.6</v>
      </c>
      <c r="AD618" s="35">
        <v>14.4</v>
      </c>
      <c r="AE618" s="209"/>
      <c r="AF618" s="35">
        <f t="shared" si="667"/>
        <v>10</v>
      </c>
      <c r="AG618" s="35">
        <f t="shared" si="668"/>
        <v>15</v>
      </c>
      <c r="AH618" s="35">
        <f>($AI$16*((AF618+AG618))/100)</f>
        <v>15</v>
      </c>
      <c r="AI618" s="35">
        <f>AI617-AH618</f>
        <v>45</v>
      </c>
      <c r="AJ618" s="188"/>
      <c r="AK618" s="188"/>
      <c r="AL618" s="188"/>
      <c r="AM618" s="188"/>
      <c r="AN618" s="212"/>
      <c r="AO618" s="212"/>
      <c r="AP618" s="212"/>
      <c r="AQ618" s="212"/>
      <c r="AR618" s="119"/>
    </row>
    <row r="619" spans="1:44" ht="130.5" x14ac:dyDescent="0.35">
      <c r="A619" s="186"/>
      <c r="B619" s="189"/>
      <c r="C619" s="192"/>
      <c r="D619" s="195"/>
      <c r="E619" s="198"/>
      <c r="F619" s="195"/>
      <c r="G619" s="195"/>
      <c r="H619" s="201"/>
      <c r="I619" s="204"/>
      <c r="J619" s="204"/>
      <c r="K619" s="189"/>
      <c r="L619" s="189"/>
      <c r="M619" s="189"/>
      <c r="N619" s="189"/>
      <c r="O619" s="207"/>
      <c r="P619" s="189"/>
      <c r="Q619" s="207"/>
      <c r="R619" s="221"/>
      <c r="S619" s="121" t="s">
        <v>1513</v>
      </c>
      <c r="T619" s="41" t="str">
        <f t="shared" si="672"/>
        <v>Impacto</v>
      </c>
      <c r="U619" s="36" t="s">
        <v>93</v>
      </c>
      <c r="V619" s="36" t="s">
        <v>84</v>
      </c>
      <c r="W619" s="36" t="s">
        <v>85</v>
      </c>
      <c r="X619" s="36" t="s">
        <v>86</v>
      </c>
      <c r="Y619" s="36" t="s">
        <v>127</v>
      </c>
      <c r="Z619" s="210"/>
      <c r="AA619" s="35">
        <v>15</v>
      </c>
      <c r="AB619" s="35">
        <v>15</v>
      </c>
      <c r="AC619" s="35">
        <v>4.32</v>
      </c>
      <c r="AD619" s="35">
        <v>10.08</v>
      </c>
      <c r="AE619" s="210"/>
      <c r="AF619" s="35">
        <f t="shared" si="667"/>
        <v>10</v>
      </c>
      <c r="AG619" s="35">
        <f t="shared" si="668"/>
        <v>15</v>
      </c>
      <c r="AH619" s="35">
        <f>($AI$17*((AF619+AG619))/100)</f>
        <v>10</v>
      </c>
      <c r="AI619" s="35">
        <f>AI618-AH619</f>
        <v>35</v>
      </c>
      <c r="AJ619" s="189"/>
      <c r="AK619" s="189"/>
      <c r="AL619" s="189"/>
      <c r="AM619" s="189"/>
      <c r="AN619" s="213"/>
      <c r="AO619" s="213"/>
      <c r="AP619" s="213"/>
      <c r="AQ619" s="213"/>
      <c r="AR619" s="119"/>
    </row>
    <row r="620" spans="1:44" ht="159.5" x14ac:dyDescent="0.35">
      <c r="A620" s="186">
        <v>184</v>
      </c>
      <c r="B620" s="193" t="s">
        <v>1514</v>
      </c>
      <c r="C620" s="190" t="s">
        <v>1515</v>
      </c>
      <c r="D620" s="193" t="s">
        <v>1516</v>
      </c>
      <c r="E620" s="193" t="s">
        <v>70</v>
      </c>
      <c r="F620" s="228" t="s">
        <v>1517</v>
      </c>
      <c r="G620" s="228" t="s">
        <v>1518</v>
      </c>
      <c r="H620" s="199" t="str">
        <f>CONCATENATE(E620," ",F620," ",G620)</f>
        <v>Posibilidad de pérdida económica y reputacional ante las victimas y el SNARIV por el incumplimiento de la realización de las jornadas de atención y/o Ferias de Servicio, debido a causas como catástrofes naturales, riesgos de seguridad y biológicos, temas presupuestales y de conectividad.</v>
      </c>
      <c r="I620" s="202" t="s">
        <v>74</v>
      </c>
      <c r="J620" s="202" t="s">
        <v>75</v>
      </c>
      <c r="K620" s="187" t="s">
        <v>212</v>
      </c>
      <c r="L620" s="187" t="s">
        <v>606</v>
      </c>
      <c r="M620" s="187">
        <v>70</v>
      </c>
      <c r="N620" s="187" t="s">
        <v>124</v>
      </c>
      <c r="O620" s="205">
        <f>IF(N620="Muy alta",100,IF(N620="Alta",80,IF(N620="Media",60,IF(N620="Baja",40,IF(N620="Muy baja",20,0)))))</f>
        <v>40</v>
      </c>
      <c r="P620" s="187" t="s">
        <v>88</v>
      </c>
      <c r="Q620" s="205">
        <f>IF(P620="Catastrófico",100,IF(P620="Mayor",80,IF(P620="Moderado",60,IF(P620="Menor",40,IF(P620="Leve",20,0)))))</f>
        <v>60</v>
      </c>
      <c r="R620" s="219" t="s">
        <v>88</v>
      </c>
      <c r="S620" s="44" t="s">
        <v>1519</v>
      </c>
      <c r="T620" s="41" t="str">
        <f>IF(OR(U620="Preventivo",U620="Detectivo"),"Probabilidad",IF(U620="Correctivo","Impacto"," "))</f>
        <v>Probabilidad</v>
      </c>
      <c r="U620" s="36" t="s">
        <v>83</v>
      </c>
      <c r="V620" s="36" t="s">
        <v>84</v>
      </c>
      <c r="W620" s="36" t="s">
        <v>338</v>
      </c>
      <c r="X620" s="36" t="s">
        <v>86</v>
      </c>
      <c r="Y620" s="36" t="s">
        <v>87</v>
      </c>
      <c r="Z620" s="208">
        <v>10.080000000000002</v>
      </c>
      <c r="AA620" s="35">
        <v>25</v>
      </c>
      <c r="AB620" s="35">
        <v>15</v>
      </c>
      <c r="AC620" s="35">
        <v>16</v>
      </c>
      <c r="AD620" s="35">
        <v>24</v>
      </c>
      <c r="AE620" s="208">
        <v>60</v>
      </c>
      <c r="AF620" s="35">
        <f>IF(U620="Correctivo",10,0)</f>
        <v>0</v>
      </c>
      <c r="AG620" s="35">
        <f>IF(T620="Probabilidad",0,IF(V620="Automatizado",25,IF(V620="Manual",15,0)))</f>
        <v>0</v>
      </c>
      <c r="AH620" s="35" t="e">
        <f>($Q$7*((AF620+AG620))/100)</f>
        <v>#VALUE!</v>
      </c>
      <c r="AI620" s="35" t="e">
        <f>Q620-AH620</f>
        <v>#VALUE!</v>
      </c>
      <c r="AJ620" s="187" t="s">
        <v>88</v>
      </c>
      <c r="AK620" s="187" t="s">
        <v>89</v>
      </c>
      <c r="AL620" s="187" t="s">
        <v>1520</v>
      </c>
      <c r="AM620" s="187" t="s">
        <v>91</v>
      </c>
      <c r="AN620" s="205"/>
      <c r="AO620" s="205"/>
      <c r="AP620" s="205"/>
      <c r="AQ620" s="205"/>
      <c r="AR620" s="119"/>
    </row>
    <row r="621" spans="1:44" ht="159.5" x14ac:dyDescent="0.35">
      <c r="A621" s="186"/>
      <c r="B621" s="194"/>
      <c r="C621" s="191"/>
      <c r="D621" s="194"/>
      <c r="E621" s="194"/>
      <c r="F621" s="229"/>
      <c r="G621" s="229"/>
      <c r="H621" s="200"/>
      <c r="I621" s="203"/>
      <c r="J621" s="203"/>
      <c r="K621" s="188"/>
      <c r="L621" s="188"/>
      <c r="M621" s="188"/>
      <c r="N621" s="188"/>
      <c r="O621" s="206"/>
      <c r="P621" s="188"/>
      <c r="Q621" s="206"/>
      <c r="R621" s="220"/>
      <c r="S621" s="34" t="s">
        <v>1521</v>
      </c>
      <c r="T621" s="41" t="str">
        <f t="shared" ref="T621:T634" si="679">IF(OR(U621="Preventivo",U621="Detectivo"),"Probabilidad",IF(U621="Correctivo","Impacto"," "))</f>
        <v>Probabilidad</v>
      </c>
      <c r="U621" s="36" t="s">
        <v>83</v>
      </c>
      <c r="V621" s="36" t="s">
        <v>84</v>
      </c>
      <c r="W621" s="36" t="s">
        <v>338</v>
      </c>
      <c r="X621" s="36" t="s">
        <v>86</v>
      </c>
      <c r="Y621" s="36" t="s">
        <v>87</v>
      </c>
      <c r="Z621" s="209"/>
      <c r="AA621" s="35">
        <v>15</v>
      </c>
      <c r="AB621" s="35">
        <v>15</v>
      </c>
      <c r="AC621" s="35">
        <v>7.2</v>
      </c>
      <c r="AD621" s="35">
        <v>16.8</v>
      </c>
      <c r="AE621" s="209"/>
      <c r="AF621" s="35">
        <f t="shared" ref="AF621:AF634" si="680">IF(U621="Correctivo",10,0)</f>
        <v>0</v>
      </c>
      <c r="AG621" s="35">
        <f t="shared" ref="AG621:AG634" si="681">IF(T621="Probabilidad",0,IF(V621="Automatizado",25,IF(V621="Manual",15,0)))</f>
        <v>0</v>
      </c>
      <c r="AH621" s="35" t="e">
        <f>($AI$7*((AF621+AG621))/100)</f>
        <v>#VALUE!</v>
      </c>
      <c r="AI621" s="35" t="e">
        <f>AI620-AH621</f>
        <v>#VALUE!</v>
      </c>
      <c r="AJ621" s="188"/>
      <c r="AK621" s="188"/>
      <c r="AL621" s="188"/>
      <c r="AM621" s="188"/>
      <c r="AN621" s="206"/>
      <c r="AO621" s="206"/>
      <c r="AP621" s="206"/>
      <c r="AQ621" s="206"/>
      <c r="AR621" s="119"/>
    </row>
    <row r="622" spans="1:44" ht="130.5" x14ac:dyDescent="0.35">
      <c r="A622" s="186"/>
      <c r="B622" s="195"/>
      <c r="C622" s="192"/>
      <c r="D622" s="195"/>
      <c r="E622" s="195"/>
      <c r="F622" s="230"/>
      <c r="G622" s="230"/>
      <c r="H622" s="201"/>
      <c r="I622" s="204"/>
      <c r="J622" s="204"/>
      <c r="K622" s="189"/>
      <c r="L622" s="189"/>
      <c r="M622" s="189"/>
      <c r="N622" s="189"/>
      <c r="O622" s="207"/>
      <c r="P622" s="189"/>
      <c r="Q622" s="207"/>
      <c r="R622" s="221"/>
      <c r="S622" s="34" t="s">
        <v>1522</v>
      </c>
      <c r="T622" s="41" t="str">
        <f t="shared" si="679"/>
        <v>Probabilidad</v>
      </c>
      <c r="U622" s="36" t="s">
        <v>100</v>
      </c>
      <c r="V622" s="36" t="s">
        <v>84</v>
      </c>
      <c r="W622" s="36" t="s">
        <v>338</v>
      </c>
      <c r="X622" s="36" t="s">
        <v>86</v>
      </c>
      <c r="Y622" s="36" t="s">
        <v>87</v>
      </c>
      <c r="Z622" s="210"/>
      <c r="AA622" s="35">
        <v>25</v>
      </c>
      <c r="AB622" s="35">
        <v>15</v>
      </c>
      <c r="AC622" s="35">
        <v>6.72</v>
      </c>
      <c r="AD622" s="35">
        <v>10.080000000000002</v>
      </c>
      <c r="AE622" s="210"/>
      <c r="AF622" s="35">
        <f t="shared" si="680"/>
        <v>0</v>
      </c>
      <c r="AG622" s="35">
        <f t="shared" si="681"/>
        <v>0</v>
      </c>
      <c r="AH622" s="35">
        <f>($AI$8*((AF622+AG622))/100)</f>
        <v>0</v>
      </c>
      <c r="AI622" s="35" t="e">
        <f>AI621-AH622</f>
        <v>#VALUE!</v>
      </c>
      <c r="AJ622" s="189"/>
      <c r="AK622" s="189"/>
      <c r="AL622" s="189"/>
      <c r="AM622" s="189"/>
      <c r="AN622" s="207"/>
      <c r="AO622" s="207"/>
      <c r="AP622" s="207"/>
      <c r="AQ622" s="207"/>
      <c r="AR622" s="119"/>
    </row>
    <row r="623" spans="1:44" ht="150" customHeight="1" x14ac:dyDescent="0.35">
      <c r="A623" s="186">
        <v>185</v>
      </c>
      <c r="B623" s="193" t="s">
        <v>1514</v>
      </c>
      <c r="C623" s="190" t="s">
        <v>1515</v>
      </c>
      <c r="D623" s="193" t="s">
        <v>1523</v>
      </c>
      <c r="E623" s="193" t="s">
        <v>70</v>
      </c>
      <c r="F623" s="228" t="s">
        <v>1524</v>
      </c>
      <c r="G623" s="228" t="s">
        <v>1525</v>
      </c>
      <c r="H623" s="199" t="str">
        <f t="shared" ref="H623" si="682">CONCATENATE(E623," ",F623," ",G623)</f>
        <v>Posibilidad de pérdida económica y reputacional ante las victimas y sus familiares por no notificar las cartas de indemnización, debido a errores en las cartas, que la victima no pueda ser ubicada, fallecimiento, castrotefes naturales, riesgos de seguridad y biológicos, temas presupuestales o de conectividad.</v>
      </c>
      <c r="I623" s="202" t="s">
        <v>74</v>
      </c>
      <c r="J623" s="202" t="s">
        <v>75</v>
      </c>
      <c r="K623" s="202" t="s">
        <v>76</v>
      </c>
      <c r="L623" s="187" t="s">
        <v>606</v>
      </c>
      <c r="M623" s="187">
        <v>80</v>
      </c>
      <c r="N623" s="187" t="s">
        <v>124</v>
      </c>
      <c r="O623" s="205">
        <f t="shared" ref="O623" si="683">IF(N623="Muy alta",100,IF(N623="Alta",80,IF(N623="Media",60,IF(N623="Baja",40,IF(N623="Muy baja",20,0)))))</f>
        <v>40</v>
      </c>
      <c r="P623" s="187" t="s">
        <v>88</v>
      </c>
      <c r="Q623" s="205">
        <f t="shared" ref="Q623" si="684">IF(P623="Catastrófico",100,IF(P623="Mayor",80,IF(P623="Moderado",60,IF(P623="Menor",40,IF(P623="Leve",20,0)))))</f>
        <v>60</v>
      </c>
      <c r="R623" s="219" t="s">
        <v>88</v>
      </c>
      <c r="S623" s="44" t="s">
        <v>1526</v>
      </c>
      <c r="T623" s="41" t="str">
        <f t="shared" si="679"/>
        <v>Probabilidad</v>
      </c>
      <c r="U623" s="36" t="s">
        <v>83</v>
      </c>
      <c r="V623" s="36" t="s">
        <v>84</v>
      </c>
      <c r="W623" s="36" t="s">
        <v>338</v>
      </c>
      <c r="X623" s="36" t="s">
        <v>86</v>
      </c>
      <c r="Y623" s="36" t="s">
        <v>87</v>
      </c>
      <c r="Z623" s="208">
        <v>16.8</v>
      </c>
      <c r="AA623" s="35">
        <v>25</v>
      </c>
      <c r="AB623" s="35">
        <v>15</v>
      </c>
      <c r="AC623" s="35">
        <v>16</v>
      </c>
      <c r="AD623" s="35">
        <v>24</v>
      </c>
      <c r="AE623" s="208">
        <v>60</v>
      </c>
      <c r="AF623" s="35">
        <f t="shared" si="680"/>
        <v>0</v>
      </c>
      <c r="AG623" s="35">
        <f t="shared" si="681"/>
        <v>0</v>
      </c>
      <c r="AH623" s="35">
        <f>($Q$10*((AF623+AG623))/100)</f>
        <v>0</v>
      </c>
      <c r="AI623" s="35">
        <f>Q623-AH623</f>
        <v>60</v>
      </c>
      <c r="AJ623" s="187" t="s">
        <v>88</v>
      </c>
      <c r="AK623" s="187" t="s">
        <v>89</v>
      </c>
      <c r="AL623" s="187" t="s">
        <v>1520</v>
      </c>
      <c r="AM623" s="187" t="s">
        <v>91</v>
      </c>
      <c r="AN623" s="211"/>
      <c r="AO623" s="211"/>
      <c r="AP623" s="211"/>
      <c r="AQ623" s="211"/>
      <c r="AR623" s="119"/>
    </row>
    <row r="624" spans="1:44" ht="145" x14ac:dyDescent="0.35">
      <c r="A624" s="186"/>
      <c r="B624" s="194"/>
      <c r="C624" s="191"/>
      <c r="D624" s="194"/>
      <c r="E624" s="194"/>
      <c r="F624" s="229"/>
      <c r="G624" s="229"/>
      <c r="H624" s="200"/>
      <c r="I624" s="203"/>
      <c r="J624" s="203"/>
      <c r="K624" s="203"/>
      <c r="L624" s="188"/>
      <c r="M624" s="188"/>
      <c r="N624" s="188"/>
      <c r="O624" s="206"/>
      <c r="P624" s="188"/>
      <c r="Q624" s="206"/>
      <c r="R624" s="220"/>
      <c r="S624" s="44" t="s">
        <v>1527</v>
      </c>
      <c r="T624" s="41" t="str">
        <f t="shared" si="679"/>
        <v>Probabilidad</v>
      </c>
      <c r="U624" s="36" t="s">
        <v>100</v>
      </c>
      <c r="V624" s="36" t="s">
        <v>84</v>
      </c>
      <c r="W624" s="36" t="s">
        <v>338</v>
      </c>
      <c r="X624" s="36" t="s">
        <v>86</v>
      </c>
      <c r="Y624" s="36" t="s">
        <v>87</v>
      </c>
      <c r="Z624" s="209"/>
      <c r="AA624" s="35">
        <v>15</v>
      </c>
      <c r="AB624" s="35">
        <v>15</v>
      </c>
      <c r="AC624" s="35">
        <v>7.2</v>
      </c>
      <c r="AD624" s="35">
        <v>16.8</v>
      </c>
      <c r="AE624" s="209"/>
      <c r="AF624" s="35">
        <f t="shared" si="680"/>
        <v>0</v>
      </c>
      <c r="AG624" s="35">
        <f t="shared" si="681"/>
        <v>0</v>
      </c>
      <c r="AH624" s="35">
        <f>($AI$10*((AF624+AG624))/100)</f>
        <v>0</v>
      </c>
      <c r="AI624" s="35">
        <f>AI623-AH624</f>
        <v>60</v>
      </c>
      <c r="AJ624" s="188"/>
      <c r="AK624" s="188"/>
      <c r="AL624" s="188"/>
      <c r="AM624" s="188"/>
      <c r="AN624" s="212"/>
      <c r="AO624" s="212"/>
      <c r="AP624" s="212"/>
      <c r="AQ624" s="212"/>
      <c r="AR624" s="119"/>
    </row>
    <row r="625" spans="1:44" ht="130.5" x14ac:dyDescent="0.35">
      <c r="A625" s="186"/>
      <c r="B625" s="195"/>
      <c r="C625" s="192"/>
      <c r="D625" s="195"/>
      <c r="E625" s="195"/>
      <c r="F625" s="230"/>
      <c r="G625" s="230"/>
      <c r="H625" s="201"/>
      <c r="I625" s="204"/>
      <c r="J625" s="204"/>
      <c r="K625" s="204"/>
      <c r="L625" s="189"/>
      <c r="M625" s="189"/>
      <c r="N625" s="189"/>
      <c r="O625" s="207"/>
      <c r="P625" s="189"/>
      <c r="Q625" s="207"/>
      <c r="R625" s="221"/>
      <c r="S625" s="34" t="s">
        <v>1528</v>
      </c>
      <c r="T625" s="41" t="str">
        <f t="shared" si="679"/>
        <v>Probabilidad</v>
      </c>
      <c r="U625" s="36" t="s">
        <v>83</v>
      </c>
      <c r="V625" s="36" t="s">
        <v>84</v>
      </c>
      <c r="W625" s="36" t="s">
        <v>338</v>
      </c>
      <c r="X625" s="36" t="s">
        <v>86</v>
      </c>
      <c r="Y625" s="36" t="s">
        <v>87</v>
      </c>
      <c r="Z625" s="210"/>
      <c r="AA625" s="35">
        <v>0</v>
      </c>
      <c r="AB625" s="35">
        <v>0</v>
      </c>
      <c r="AC625" s="35">
        <v>0</v>
      </c>
      <c r="AD625" s="35">
        <v>16.8</v>
      </c>
      <c r="AE625" s="210"/>
      <c r="AF625" s="35">
        <f t="shared" si="680"/>
        <v>0</v>
      </c>
      <c r="AG625" s="35">
        <f t="shared" si="681"/>
        <v>0</v>
      </c>
      <c r="AH625" s="35">
        <f>($AI$11*((AF625+AG625))/100)</f>
        <v>0</v>
      </c>
      <c r="AI625" s="35">
        <f>AI624-AH625</f>
        <v>60</v>
      </c>
      <c r="AJ625" s="189"/>
      <c r="AK625" s="189"/>
      <c r="AL625" s="189"/>
      <c r="AM625" s="189"/>
      <c r="AN625" s="213"/>
      <c r="AO625" s="213"/>
      <c r="AP625" s="213"/>
      <c r="AQ625" s="213"/>
      <c r="AR625" s="119"/>
    </row>
    <row r="626" spans="1:44" ht="150" customHeight="1" x14ac:dyDescent="0.35">
      <c r="A626" s="186">
        <v>186</v>
      </c>
      <c r="B626" s="193" t="s">
        <v>1514</v>
      </c>
      <c r="C626" s="190" t="s">
        <v>1515</v>
      </c>
      <c r="D626" s="193" t="s">
        <v>1529</v>
      </c>
      <c r="E626" s="193" t="s">
        <v>70</v>
      </c>
      <c r="F626" s="228" t="s">
        <v>1530</v>
      </c>
      <c r="G626" s="228" t="s">
        <v>1531</v>
      </c>
      <c r="H626" s="199" t="str">
        <f t="shared" ref="H626" si="685">CONCATENATE(E626," ",F626," ",G626)</f>
        <v>Posibilidad de pérdida económica y reputacional ante las entidades del SNARIV o con los representantes de las victimas por no acompañar o brindar asistencias técnicas, siempre que estas sean presenciales, debido a la no aprobación viáticos, falta de conectividad cuando son de manera remota o virtual, catástrofes naturales o  riesgos de seguridad o biológicos.</v>
      </c>
      <c r="I626" s="202" t="s">
        <v>74</v>
      </c>
      <c r="J626" s="202" t="s">
        <v>75</v>
      </c>
      <c r="K626" s="187" t="s">
        <v>76</v>
      </c>
      <c r="L626" s="187" t="s">
        <v>606</v>
      </c>
      <c r="M626" s="187">
        <v>80</v>
      </c>
      <c r="N626" s="187" t="s">
        <v>124</v>
      </c>
      <c r="O626" s="205">
        <f t="shared" ref="O626" si="686">IF(N626="Muy alta",100,IF(N626="Alta",80,IF(N626="Media",60,IF(N626="Baja",40,IF(N626="Muy baja",20,0)))))</f>
        <v>40</v>
      </c>
      <c r="P626" s="187" t="s">
        <v>88</v>
      </c>
      <c r="Q626" s="205">
        <f t="shared" ref="Q626" si="687">IF(P626="Catastrófico",100,IF(P626="Mayor",80,IF(P626="Moderado",60,IF(P626="Menor",40,IF(P626="Leve",20,0)))))</f>
        <v>60</v>
      </c>
      <c r="R626" s="187" t="s">
        <v>88</v>
      </c>
      <c r="S626" s="64" t="s">
        <v>1532</v>
      </c>
      <c r="T626" s="35" t="str">
        <f t="shared" si="679"/>
        <v>Probabilidad</v>
      </c>
      <c r="U626" s="36" t="s">
        <v>83</v>
      </c>
      <c r="V626" s="36" t="s">
        <v>84</v>
      </c>
      <c r="W626" s="36" t="s">
        <v>338</v>
      </c>
      <c r="X626" s="36" t="s">
        <v>86</v>
      </c>
      <c r="Y626" s="36" t="s">
        <v>87</v>
      </c>
      <c r="Z626" s="208">
        <v>5.8800000000000008</v>
      </c>
      <c r="AA626" s="35">
        <v>15</v>
      </c>
      <c r="AB626" s="35">
        <v>15</v>
      </c>
      <c r="AC626" s="35">
        <v>6</v>
      </c>
      <c r="AD626" s="35">
        <v>14</v>
      </c>
      <c r="AE626" s="208">
        <v>60</v>
      </c>
      <c r="AF626" s="35">
        <f t="shared" si="680"/>
        <v>0</v>
      </c>
      <c r="AG626" s="35">
        <f t="shared" si="681"/>
        <v>0</v>
      </c>
      <c r="AH626" s="35">
        <f>($Q$13*((AF626+AG626))/100)</f>
        <v>0</v>
      </c>
      <c r="AI626" s="35">
        <f>Q626-AH626</f>
        <v>60</v>
      </c>
      <c r="AJ626" s="187" t="s">
        <v>88</v>
      </c>
      <c r="AK626" s="187" t="s">
        <v>89</v>
      </c>
      <c r="AL626" s="187" t="s">
        <v>1520</v>
      </c>
      <c r="AM626" s="187" t="s">
        <v>91</v>
      </c>
      <c r="AN626" s="211"/>
      <c r="AO626" s="211"/>
      <c r="AP626" s="211"/>
      <c r="AQ626" s="211"/>
      <c r="AR626" s="119"/>
    </row>
    <row r="627" spans="1:44" ht="130.5" x14ac:dyDescent="0.35">
      <c r="A627" s="186"/>
      <c r="B627" s="194"/>
      <c r="C627" s="191"/>
      <c r="D627" s="194"/>
      <c r="E627" s="194"/>
      <c r="F627" s="229"/>
      <c r="G627" s="229"/>
      <c r="H627" s="200"/>
      <c r="I627" s="203"/>
      <c r="J627" s="203"/>
      <c r="K627" s="188"/>
      <c r="L627" s="188"/>
      <c r="M627" s="188"/>
      <c r="N627" s="188"/>
      <c r="O627" s="206"/>
      <c r="P627" s="188"/>
      <c r="Q627" s="206"/>
      <c r="R627" s="188"/>
      <c r="S627" s="34" t="s">
        <v>1533</v>
      </c>
      <c r="T627" s="35" t="str">
        <f t="shared" si="679"/>
        <v>Probabilidad</v>
      </c>
      <c r="U627" s="36" t="s">
        <v>100</v>
      </c>
      <c r="V627" s="36" t="s">
        <v>84</v>
      </c>
      <c r="W627" s="36" t="s">
        <v>338</v>
      </c>
      <c r="X627" s="36" t="s">
        <v>86</v>
      </c>
      <c r="Y627" s="36" t="s">
        <v>87</v>
      </c>
      <c r="Z627" s="209"/>
      <c r="AA627" s="35">
        <v>15</v>
      </c>
      <c r="AB627" s="35">
        <v>15</v>
      </c>
      <c r="AC627" s="35">
        <v>4.2</v>
      </c>
      <c r="AD627" s="35">
        <v>9.8000000000000007</v>
      </c>
      <c r="AE627" s="209"/>
      <c r="AF627" s="35">
        <f t="shared" si="680"/>
        <v>0</v>
      </c>
      <c r="AG627" s="35">
        <f t="shared" si="681"/>
        <v>0</v>
      </c>
      <c r="AH627" s="35">
        <f>($AI$13*((AF627+AG627))/100)</f>
        <v>0</v>
      </c>
      <c r="AI627" s="35">
        <f>AI626-AH627</f>
        <v>60</v>
      </c>
      <c r="AJ627" s="188"/>
      <c r="AK627" s="188"/>
      <c r="AL627" s="188"/>
      <c r="AM627" s="188"/>
      <c r="AN627" s="212"/>
      <c r="AO627" s="212"/>
      <c r="AP627" s="212"/>
      <c r="AQ627" s="212"/>
      <c r="AR627" s="119"/>
    </row>
    <row r="628" spans="1:44" x14ac:dyDescent="0.35">
      <c r="A628" s="186"/>
      <c r="B628" s="195"/>
      <c r="C628" s="192"/>
      <c r="D628" s="195"/>
      <c r="E628" s="195"/>
      <c r="F628" s="230"/>
      <c r="G628" s="230"/>
      <c r="H628" s="201"/>
      <c r="I628" s="204"/>
      <c r="J628" s="204"/>
      <c r="K628" s="189"/>
      <c r="L628" s="189"/>
      <c r="M628" s="189"/>
      <c r="N628" s="189"/>
      <c r="O628" s="207"/>
      <c r="P628" s="189"/>
      <c r="Q628" s="207"/>
      <c r="R628" s="189"/>
      <c r="S628" s="37"/>
      <c r="T628" s="35" t="str">
        <f t="shared" si="679"/>
        <v xml:space="preserve"> </v>
      </c>
      <c r="U628" s="36"/>
      <c r="V628" s="36"/>
      <c r="W628" s="36"/>
      <c r="X628" s="36"/>
      <c r="Y628" s="36"/>
      <c r="Z628" s="210"/>
      <c r="AA628" s="35">
        <v>25</v>
      </c>
      <c r="AB628" s="35">
        <v>15</v>
      </c>
      <c r="AC628" s="35">
        <v>3.92</v>
      </c>
      <c r="AD628" s="35">
        <v>5.8800000000000008</v>
      </c>
      <c r="AE628" s="210"/>
      <c r="AF628" s="35">
        <f t="shared" si="680"/>
        <v>0</v>
      </c>
      <c r="AG628" s="35">
        <f t="shared" si="681"/>
        <v>0</v>
      </c>
      <c r="AH628" s="35">
        <f>($AI$14*((AF628+AG628))/100)</f>
        <v>0</v>
      </c>
      <c r="AI628" s="35">
        <f>AI627-AH628</f>
        <v>60</v>
      </c>
      <c r="AJ628" s="189"/>
      <c r="AK628" s="189"/>
      <c r="AL628" s="189"/>
      <c r="AM628" s="189"/>
      <c r="AN628" s="213"/>
      <c r="AO628" s="213"/>
      <c r="AP628" s="213"/>
      <c r="AQ628" s="213"/>
      <c r="AR628" s="119"/>
    </row>
    <row r="629" spans="1:44" ht="120" customHeight="1" x14ac:dyDescent="0.35">
      <c r="A629" s="186">
        <v>187</v>
      </c>
      <c r="B629" s="193" t="s">
        <v>1514</v>
      </c>
      <c r="C629" s="190" t="s">
        <v>1328</v>
      </c>
      <c r="D629" s="193" t="s">
        <v>1534</v>
      </c>
      <c r="E629" s="193" t="s">
        <v>70</v>
      </c>
      <c r="F629" s="228" t="s">
        <v>1535</v>
      </c>
      <c r="G629" s="228" t="s">
        <v>1536</v>
      </c>
      <c r="H629" s="199" t="str">
        <f>CONCATENATE(E629," ",F629," ",G629)</f>
        <v>Posibilidad de pérdida económica y reputacional ante las entidades del SNARIV y con los sujetos colectivos por la no implementación de las acciones contenidas en los PIRC, debido a   la no aprobación de viáticos, problemas con los operadores e inconvenientes con las acciones asociadas a entidades de SNARIV distintas a la UARIV, catástrofes naturales, riesgos de seguridad o biológicos.</v>
      </c>
      <c r="I629" s="202" t="s">
        <v>74</v>
      </c>
      <c r="J629" s="202" t="s">
        <v>75</v>
      </c>
      <c r="K629" s="187" t="s">
        <v>76</v>
      </c>
      <c r="L629" s="187" t="s">
        <v>606</v>
      </c>
      <c r="M629" s="187">
        <v>10</v>
      </c>
      <c r="N629" s="187" t="s">
        <v>146</v>
      </c>
      <c r="O629" s="205">
        <f t="shared" ref="O629" si="688">IF(N629="Muy alta",100,IF(N629="Alta",80,IF(N629="Media",60,IF(N629="Baja",40,IF(N629="Muy baja",20,0)))))</f>
        <v>20</v>
      </c>
      <c r="P629" s="187" t="s">
        <v>88</v>
      </c>
      <c r="Q629" s="205">
        <f t="shared" ref="Q629" si="689">IF(P629="Catastrófico",100,IF(P629="Mayor",80,IF(P629="Moderado",60,IF(P629="Menor",40,IF(P629="Leve",20,0)))))</f>
        <v>60</v>
      </c>
      <c r="R629" s="219" t="s">
        <v>88</v>
      </c>
      <c r="S629" s="44" t="s">
        <v>1537</v>
      </c>
      <c r="T629" s="41" t="str">
        <f t="shared" si="679"/>
        <v>Probabilidad</v>
      </c>
      <c r="U629" s="36" t="s">
        <v>100</v>
      </c>
      <c r="V629" s="36" t="s">
        <v>84</v>
      </c>
      <c r="W629" s="36" t="s">
        <v>338</v>
      </c>
      <c r="X629" s="36" t="s">
        <v>86</v>
      </c>
      <c r="Y629" s="36" t="s">
        <v>87</v>
      </c>
      <c r="Z629" s="208">
        <v>8.4</v>
      </c>
      <c r="AA629" s="35">
        <v>25</v>
      </c>
      <c r="AB629" s="35">
        <v>15</v>
      </c>
      <c r="AC629" s="35">
        <v>8</v>
      </c>
      <c r="AD629" s="35">
        <v>12</v>
      </c>
      <c r="AE629" s="208">
        <v>60</v>
      </c>
      <c r="AF629" s="35">
        <f t="shared" si="680"/>
        <v>0</v>
      </c>
      <c r="AG629" s="35">
        <f t="shared" si="681"/>
        <v>0</v>
      </c>
      <c r="AH629" s="35">
        <f>($Q$16*((AF629+AG629))/100)</f>
        <v>0</v>
      </c>
      <c r="AI629" s="35">
        <f>Q629-AH629</f>
        <v>60</v>
      </c>
      <c r="AJ629" s="187" t="s">
        <v>88</v>
      </c>
      <c r="AK629" s="187" t="s">
        <v>89</v>
      </c>
      <c r="AL629" s="187" t="s">
        <v>1520</v>
      </c>
      <c r="AM629" s="187" t="s">
        <v>91</v>
      </c>
      <c r="AN629" s="211"/>
      <c r="AO629" s="211"/>
      <c r="AP629" s="211"/>
      <c r="AQ629" s="211"/>
      <c r="AR629" s="119"/>
    </row>
    <row r="630" spans="1:44" ht="87" x14ac:dyDescent="0.35">
      <c r="A630" s="186"/>
      <c r="B630" s="194"/>
      <c r="C630" s="191"/>
      <c r="D630" s="194"/>
      <c r="E630" s="194"/>
      <c r="F630" s="229"/>
      <c r="G630" s="229"/>
      <c r="H630" s="200"/>
      <c r="I630" s="203"/>
      <c r="J630" s="203"/>
      <c r="K630" s="188"/>
      <c r="L630" s="188"/>
      <c r="M630" s="188"/>
      <c r="N630" s="188"/>
      <c r="O630" s="206"/>
      <c r="P630" s="188"/>
      <c r="Q630" s="206"/>
      <c r="R630" s="220"/>
      <c r="S630" s="44" t="s">
        <v>1538</v>
      </c>
      <c r="T630" s="41" t="str">
        <f t="shared" si="679"/>
        <v>Probabilidad</v>
      </c>
      <c r="U630" s="36" t="s">
        <v>100</v>
      </c>
      <c r="V630" s="36" t="s">
        <v>84</v>
      </c>
      <c r="W630" s="36" t="s">
        <v>338</v>
      </c>
      <c r="X630" s="36" t="s">
        <v>86</v>
      </c>
      <c r="Y630" s="36" t="s">
        <v>87</v>
      </c>
      <c r="Z630" s="209"/>
      <c r="AA630" s="35">
        <v>15</v>
      </c>
      <c r="AB630" s="35">
        <v>15</v>
      </c>
      <c r="AC630" s="35">
        <v>3.6</v>
      </c>
      <c r="AD630" s="35">
        <v>8.4</v>
      </c>
      <c r="AE630" s="209"/>
      <c r="AF630" s="35">
        <f t="shared" si="680"/>
        <v>0</v>
      </c>
      <c r="AG630" s="35">
        <f t="shared" si="681"/>
        <v>0</v>
      </c>
      <c r="AH630" s="35">
        <f>($AI$16*((AF630+AG630))/100)</f>
        <v>0</v>
      </c>
      <c r="AI630" s="35">
        <f>AI629-AH630</f>
        <v>60</v>
      </c>
      <c r="AJ630" s="188"/>
      <c r="AK630" s="188"/>
      <c r="AL630" s="188"/>
      <c r="AM630" s="188"/>
      <c r="AN630" s="212"/>
      <c r="AO630" s="212"/>
      <c r="AP630" s="212"/>
      <c r="AQ630" s="212"/>
      <c r="AR630" s="119"/>
    </row>
    <row r="631" spans="1:44" ht="145" x14ac:dyDescent="0.35">
      <c r="A631" s="186"/>
      <c r="B631" s="195"/>
      <c r="C631" s="192"/>
      <c r="D631" s="195"/>
      <c r="E631" s="195"/>
      <c r="F631" s="230"/>
      <c r="G631" s="230"/>
      <c r="H631" s="201"/>
      <c r="I631" s="204"/>
      <c r="J631" s="204"/>
      <c r="K631" s="189"/>
      <c r="L631" s="189"/>
      <c r="M631" s="189"/>
      <c r="N631" s="189"/>
      <c r="O631" s="207"/>
      <c r="P631" s="189"/>
      <c r="Q631" s="207"/>
      <c r="R631" s="221"/>
      <c r="S631" s="34" t="s">
        <v>1539</v>
      </c>
      <c r="T631" s="41" t="str">
        <f t="shared" si="679"/>
        <v>Probabilidad</v>
      </c>
      <c r="U631" s="36" t="s">
        <v>83</v>
      </c>
      <c r="V631" s="36" t="s">
        <v>84</v>
      </c>
      <c r="W631" s="36" t="s">
        <v>338</v>
      </c>
      <c r="X631" s="36" t="s">
        <v>86</v>
      </c>
      <c r="Y631" s="36" t="s">
        <v>87</v>
      </c>
      <c r="Z631" s="210"/>
      <c r="AA631" s="35">
        <v>0</v>
      </c>
      <c r="AB631" s="35">
        <v>0</v>
      </c>
      <c r="AC631" s="35">
        <v>0</v>
      </c>
      <c r="AD631" s="35">
        <v>8.4</v>
      </c>
      <c r="AE631" s="210"/>
      <c r="AF631" s="35">
        <f t="shared" si="680"/>
        <v>0</v>
      </c>
      <c r="AG631" s="35">
        <f t="shared" si="681"/>
        <v>0</v>
      </c>
      <c r="AH631" s="35">
        <f>($AI$17*((AF631+AG631))/100)</f>
        <v>0</v>
      </c>
      <c r="AI631" s="35">
        <f>AI630-AH631</f>
        <v>60</v>
      </c>
      <c r="AJ631" s="189"/>
      <c r="AK631" s="189"/>
      <c r="AL631" s="189"/>
      <c r="AM631" s="189"/>
      <c r="AN631" s="213"/>
      <c r="AO631" s="213"/>
      <c r="AP631" s="213"/>
      <c r="AQ631" s="213"/>
      <c r="AR631" s="119"/>
    </row>
    <row r="632" spans="1:44" ht="130.5" x14ac:dyDescent="0.35">
      <c r="A632" s="186">
        <v>188</v>
      </c>
      <c r="B632" s="193" t="s">
        <v>1514</v>
      </c>
      <c r="C632" s="199" t="s">
        <v>1493</v>
      </c>
      <c r="D632" s="193" t="s">
        <v>1540</v>
      </c>
      <c r="E632" s="193"/>
      <c r="F632" s="228"/>
      <c r="G632" s="228"/>
      <c r="H632" s="199" t="s">
        <v>1541</v>
      </c>
      <c r="I632" s="202" t="s">
        <v>96</v>
      </c>
      <c r="J632" s="202" t="s">
        <v>75</v>
      </c>
      <c r="K632" s="187" t="s">
        <v>97</v>
      </c>
      <c r="L632" s="187" t="s">
        <v>111</v>
      </c>
      <c r="M632" s="202">
        <v>10</v>
      </c>
      <c r="N632" s="187" t="s">
        <v>146</v>
      </c>
      <c r="O632" s="205">
        <f t="shared" ref="O632" si="690">IF(N632="Muy alta",100,IF(N632="Alta",80,IF(N632="Media",60,IF(N632="Baja",40,IF(N632="Muy baja",20,0)))))</f>
        <v>20</v>
      </c>
      <c r="P632" s="202" t="s">
        <v>88</v>
      </c>
      <c r="Q632" s="205">
        <f t="shared" ref="Q632" si="691">IF(P632="Catastrófico",100,IF(P632="Mayor",80,IF(P632="Moderado",60,IF(P632="Menor",40,IF(P632="Leve",20,0)))))</f>
        <v>60</v>
      </c>
      <c r="R632" s="219" t="s">
        <v>88</v>
      </c>
      <c r="S632" s="44" t="s">
        <v>1542</v>
      </c>
      <c r="T632" s="41" t="str">
        <f t="shared" si="679"/>
        <v>Probabilidad</v>
      </c>
      <c r="U632" s="36" t="s">
        <v>83</v>
      </c>
      <c r="V632" s="36" t="s">
        <v>84</v>
      </c>
      <c r="W632" s="36" t="s">
        <v>338</v>
      </c>
      <c r="X632" s="36" t="s">
        <v>86</v>
      </c>
      <c r="Y632" s="36" t="s">
        <v>87</v>
      </c>
      <c r="Z632" s="208">
        <f t="shared" ref="Z632" si="692">AD634</f>
        <v>12.8</v>
      </c>
      <c r="AA632" s="35">
        <f t="shared" ref="AA632:AA634" si="693">IF(U632="Preventivo",25,IF(U632="Detectivo",15,0))</f>
        <v>25</v>
      </c>
      <c r="AB632" s="35">
        <f t="shared" ref="AB632:AB634" si="694">IF(U632="Correctivo",0,IF(V632="Automatizado",25,IF(V632="Manual",15,0)))</f>
        <v>15</v>
      </c>
      <c r="AC632" s="35">
        <f>($O$19*((AA632+AB632))/100)</f>
        <v>0</v>
      </c>
      <c r="AD632" s="35">
        <f t="shared" ref="AD632" si="695">O632-AC632</f>
        <v>20</v>
      </c>
      <c r="AE632" s="208">
        <f t="shared" ref="AE632" si="696">AI634</f>
        <v>60</v>
      </c>
      <c r="AF632" s="35">
        <f t="shared" si="680"/>
        <v>0</v>
      </c>
      <c r="AG632" s="35">
        <f t="shared" si="681"/>
        <v>0</v>
      </c>
      <c r="AH632" s="35">
        <f>($Q$19*((AF632+AG632))/100)</f>
        <v>0</v>
      </c>
      <c r="AI632" s="35">
        <f t="shared" ref="AI632" si="697">Q632-AH632</f>
        <v>60</v>
      </c>
      <c r="AJ632" s="187" t="s">
        <v>88</v>
      </c>
      <c r="AK632" s="187" t="s">
        <v>102</v>
      </c>
      <c r="AL632" s="187" t="s">
        <v>1543</v>
      </c>
      <c r="AM632" s="282" t="s">
        <v>1544</v>
      </c>
      <c r="AN632" s="285" t="s">
        <v>1545</v>
      </c>
      <c r="AO632" s="285" t="s">
        <v>1545</v>
      </c>
      <c r="AP632" s="285" t="s">
        <v>1545</v>
      </c>
      <c r="AQ632" s="288" t="s">
        <v>1546</v>
      </c>
      <c r="AR632" s="119"/>
    </row>
    <row r="633" spans="1:44" ht="145" x14ac:dyDescent="0.35">
      <c r="A633" s="186"/>
      <c r="B633" s="194"/>
      <c r="C633" s="200"/>
      <c r="D633" s="194"/>
      <c r="E633" s="194"/>
      <c r="F633" s="229"/>
      <c r="G633" s="229"/>
      <c r="H633" s="200"/>
      <c r="I633" s="203"/>
      <c r="J633" s="203"/>
      <c r="K633" s="188"/>
      <c r="L633" s="188"/>
      <c r="M633" s="203"/>
      <c r="N633" s="188"/>
      <c r="O633" s="206"/>
      <c r="P633" s="203"/>
      <c r="Q633" s="206"/>
      <c r="R633" s="220"/>
      <c r="S633" s="44" t="s">
        <v>1547</v>
      </c>
      <c r="T633" s="41" t="str">
        <f t="shared" si="679"/>
        <v>Probabilidad</v>
      </c>
      <c r="U633" s="36" t="s">
        <v>100</v>
      </c>
      <c r="V633" s="36" t="s">
        <v>84</v>
      </c>
      <c r="W633" s="36" t="s">
        <v>338</v>
      </c>
      <c r="X633" s="36" t="s">
        <v>86</v>
      </c>
      <c r="Y633" s="36" t="s">
        <v>87</v>
      </c>
      <c r="Z633" s="209"/>
      <c r="AA633" s="35">
        <f t="shared" si="693"/>
        <v>15</v>
      </c>
      <c r="AB633" s="35">
        <f t="shared" si="694"/>
        <v>15</v>
      </c>
      <c r="AC633" s="35">
        <f>($AD$19*((AA633+AB633))/100)</f>
        <v>7.2</v>
      </c>
      <c r="AD633" s="35">
        <f t="shared" ref="AD633:AD634" si="698">AD632-AC633</f>
        <v>12.8</v>
      </c>
      <c r="AE633" s="209"/>
      <c r="AF633" s="35">
        <f t="shared" si="680"/>
        <v>0</v>
      </c>
      <c r="AG633" s="35">
        <f t="shared" si="681"/>
        <v>0</v>
      </c>
      <c r="AH633" s="35">
        <f>($AI$19*((AF633+AG633))/100)</f>
        <v>0</v>
      </c>
      <c r="AI633" s="35">
        <f t="shared" ref="AI633:AI634" si="699">AI632-AH633</f>
        <v>60</v>
      </c>
      <c r="AJ633" s="188"/>
      <c r="AK633" s="188"/>
      <c r="AL633" s="188"/>
      <c r="AM633" s="283"/>
      <c r="AN633" s="286"/>
      <c r="AO633" s="286"/>
      <c r="AP633" s="286"/>
      <c r="AQ633" s="289"/>
      <c r="AR633" s="119"/>
    </row>
    <row r="634" spans="1:44" x14ac:dyDescent="0.35">
      <c r="A634" s="186"/>
      <c r="B634" s="195"/>
      <c r="C634" s="201"/>
      <c r="D634" s="195"/>
      <c r="E634" s="195"/>
      <c r="F634" s="230"/>
      <c r="G634" s="230"/>
      <c r="H634" s="201"/>
      <c r="I634" s="204"/>
      <c r="J634" s="204"/>
      <c r="K634" s="189"/>
      <c r="L634" s="189"/>
      <c r="M634" s="204"/>
      <c r="N634" s="189"/>
      <c r="O634" s="207"/>
      <c r="P634" s="204"/>
      <c r="Q634" s="207"/>
      <c r="R634" s="189"/>
      <c r="S634" s="37"/>
      <c r="T634" s="35" t="str">
        <f t="shared" si="679"/>
        <v xml:space="preserve"> </v>
      </c>
      <c r="U634" s="36"/>
      <c r="V634" s="36"/>
      <c r="W634" s="36"/>
      <c r="X634" s="36"/>
      <c r="Y634" s="36"/>
      <c r="Z634" s="210"/>
      <c r="AA634" s="35">
        <f t="shared" si="693"/>
        <v>0</v>
      </c>
      <c r="AB634" s="35">
        <f t="shared" si="694"/>
        <v>0</v>
      </c>
      <c r="AC634" s="35">
        <f>($AD$20*((AA634+AB634))/100)</f>
        <v>0</v>
      </c>
      <c r="AD634" s="35">
        <f t="shared" si="698"/>
        <v>12.8</v>
      </c>
      <c r="AE634" s="210"/>
      <c r="AF634" s="35">
        <f t="shared" si="680"/>
        <v>0</v>
      </c>
      <c r="AG634" s="35">
        <f t="shared" si="681"/>
        <v>0</v>
      </c>
      <c r="AH634" s="35">
        <f>($AI$20*((AF634+AG634))/100)</f>
        <v>0</v>
      </c>
      <c r="AI634" s="35">
        <f t="shared" si="699"/>
        <v>60</v>
      </c>
      <c r="AJ634" s="189"/>
      <c r="AK634" s="189"/>
      <c r="AL634" s="189"/>
      <c r="AM634" s="284"/>
      <c r="AN634" s="287"/>
      <c r="AO634" s="287"/>
      <c r="AP634" s="287"/>
      <c r="AQ634" s="290"/>
      <c r="AR634" s="119"/>
    </row>
    <row r="635" spans="1:44" ht="87" x14ac:dyDescent="0.35">
      <c r="A635" s="186">
        <v>189</v>
      </c>
      <c r="B635" s="187" t="s">
        <v>1548</v>
      </c>
      <c r="C635" s="190" t="s">
        <v>1328</v>
      </c>
      <c r="D635" s="193" t="s">
        <v>1549</v>
      </c>
      <c r="E635" s="196" t="s">
        <v>70</v>
      </c>
      <c r="F635" s="228" t="s">
        <v>1550</v>
      </c>
      <c r="G635" s="228" t="s">
        <v>1551</v>
      </c>
      <c r="H635" s="199" t="str">
        <f>CONCATENATE(E635," ",F635," ",G635)</f>
        <v>Posibilidad de pérdida económica y reputacional por la inadecuada asistencia técnica a los grupos de valor,  debido a la falta de conocimientos del profesional, la utilización de un lenguaje técnico que dificulta la comunicación efectiva por la diversidad lingüística de las comunidades</v>
      </c>
      <c r="I635" s="202" t="s">
        <v>74</v>
      </c>
      <c r="J635" s="202" t="s">
        <v>75</v>
      </c>
      <c r="K635" s="187" t="s">
        <v>76</v>
      </c>
      <c r="L635" s="187" t="s">
        <v>77</v>
      </c>
      <c r="M635" s="202">
        <v>400</v>
      </c>
      <c r="N635" s="187" t="s">
        <v>78</v>
      </c>
      <c r="O635" s="205">
        <f>IF(N635="Muy alta",100,IF(N635="Alta",80,IF(N635="Media",60,IF(N635="Baja",40,IF(N635="Muy baja",20,0)))))</f>
        <v>60</v>
      </c>
      <c r="P635" s="187" t="s">
        <v>79</v>
      </c>
      <c r="Q635" s="205">
        <f>IF(P635="Catastrófico",100,IF(P635="Mayor",80,IF(P635="Moderado",60,IF(P635="Menor",40,IF(P635="Leve",20,0)))))</f>
        <v>80</v>
      </c>
      <c r="R635" s="187" t="s">
        <v>80</v>
      </c>
      <c r="S635" s="55" t="s">
        <v>1552</v>
      </c>
      <c r="T635" s="35" t="str">
        <f>IF(OR(U635="Preventivo",U635="Detectivo"),"Probabilidad",IF(U635="Correctivo","Impacto"," "))</f>
        <v>Probabilidad</v>
      </c>
      <c r="U635" s="36" t="s">
        <v>83</v>
      </c>
      <c r="V635" s="36" t="s">
        <v>84</v>
      </c>
      <c r="W635" s="36" t="s">
        <v>338</v>
      </c>
      <c r="X635" s="36" t="s">
        <v>86</v>
      </c>
      <c r="Y635" s="36" t="s">
        <v>87</v>
      </c>
      <c r="Z635" s="208">
        <v>17.64</v>
      </c>
      <c r="AA635" s="35">
        <v>25</v>
      </c>
      <c r="AB635" s="35">
        <v>15</v>
      </c>
      <c r="AC635" s="35">
        <v>24</v>
      </c>
      <c r="AD635" s="35">
        <v>36</v>
      </c>
      <c r="AE635" s="208">
        <v>80</v>
      </c>
      <c r="AF635" s="35">
        <f>IF(U635="Correctivo",10,0)</f>
        <v>0</v>
      </c>
      <c r="AG635" s="35">
        <f>IF(T635="Probabilidad",0,IF(V635="Automatizado",25,IF(V635="Manual",15,0)))</f>
        <v>0</v>
      </c>
      <c r="AH635" s="35" t="e">
        <f>($Q$7*((AF635+AG635))/100)</f>
        <v>#VALUE!</v>
      </c>
      <c r="AI635" s="35" t="e">
        <f>Q635-AH635</f>
        <v>#VALUE!</v>
      </c>
      <c r="AJ635" s="187" t="s">
        <v>80</v>
      </c>
      <c r="AK635" s="187" t="s">
        <v>89</v>
      </c>
      <c r="AL635" s="187" t="s">
        <v>1553</v>
      </c>
      <c r="AM635" s="187" t="s">
        <v>91</v>
      </c>
      <c r="AN635" s="205"/>
      <c r="AO635" s="205"/>
      <c r="AP635" s="205"/>
      <c r="AQ635" s="205"/>
    </row>
    <row r="636" spans="1:44" ht="116" x14ac:dyDescent="0.35">
      <c r="A636" s="186"/>
      <c r="B636" s="188"/>
      <c r="C636" s="191"/>
      <c r="D636" s="194"/>
      <c r="E636" s="197"/>
      <c r="F636" s="229"/>
      <c r="G636" s="229"/>
      <c r="H636" s="200"/>
      <c r="I636" s="203"/>
      <c r="J636" s="203"/>
      <c r="K636" s="188"/>
      <c r="L636" s="188"/>
      <c r="M636" s="203"/>
      <c r="N636" s="188"/>
      <c r="O636" s="206"/>
      <c r="P636" s="188"/>
      <c r="Q636" s="206"/>
      <c r="R636" s="220"/>
      <c r="S636" s="34" t="s">
        <v>1554</v>
      </c>
      <c r="T636" s="41" t="str">
        <f t="shared" ref="T636:T643" si="700">IF(OR(U636="Preventivo",U636="Detectivo"),"Probabilidad",IF(U636="Correctivo","Impacto"," "))</f>
        <v>Probabilidad</v>
      </c>
      <c r="U636" s="36" t="s">
        <v>100</v>
      </c>
      <c r="V636" s="36" t="s">
        <v>84</v>
      </c>
      <c r="W636" s="36" t="s">
        <v>338</v>
      </c>
      <c r="X636" s="36" t="s">
        <v>86</v>
      </c>
      <c r="Y636" s="36" t="s">
        <v>127</v>
      </c>
      <c r="Z636" s="209"/>
      <c r="AA636" s="35">
        <v>15</v>
      </c>
      <c r="AB636" s="35">
        <v>15</v>
      </c>
      <c r="AC636" s="35">
        <v>10.8</v>
      </c>
      <c r="AD636" s="35">
        <v>25.2</v>
      </c>
      <c r="AE636" s="209"/>
      <c r="AF636" s="35">
        <f t="shared" ref="AF636:AF643" si="701">IF(U636="Correctivo",10,0)</f>
        <v>0</v>
      </c>
      <c r="AG636" s="35">
        <f t="shared" ref="AG636:AG643" si="702">IF(T636="Probabilidad",0,IF(V636="Automatizado",25,IF(V636="Manual",15,0)))</f>
        <v>0</v>
      </c>
      <c r="AH636" s="35" t="e">
        <f>($AI$7*((AF636+AG636))/100)</f>
        <v>#VALUE!</v>
      </c>
      <c r="AI636" s="35" t="e">
        <f>AI635-AH636</f>
        <v>#VALUE!</v>
      </c>
      <c r="AJ636" s="188"/>
      <c r="AK636" s="188"/>
      <c r="AL636" s="188"/>
      <c r="AM636" s="188"/>
      <c r="AN636" s="206"/>
      <c r="AO636" s="206"/>
      <c r="AP636" s="206"/>
      <c r="AQ636" s="206"/>
    </row>
    <row r="637" spans="1:44" ht="130.5" x14ac:dyDescent="0.35">
      <c r="A637" s="186"/>
      <c r="B637" s="189"/>
      <c r="C637" s="192"/>
      <c r="D637" s="195"/>
      <c r="E637" s="198"/>
      <c r="F637" s="230"/>
      <c r="G637" s="230"/>
      <c r="H637" s="201"/>
      <c r="I637" s="204"/>
      <c r="J637" s="204"/>
      <c r="K637" s="189"/>
      <c r="L637" s="189"/>
      <c r="M637" s="204"/>
      <c r="N637" s="189"/>
      <c r="O637" s="207"/>
      <c r="P637" s="189"/>
      <c r="Q637" s="207"/>
      <c r="R637" s="221"/>
      <c r="S637" s="34" t="s">
        <v>1555</v>
      </c>
      <c r="T637" s="41" t="str">
        <f t="shared" si="700"/>
        <v>Probabilidad</v>
      </c>
      <c r="U637" s="36" t="s">
        <v>100</v>
      </c>
      <c r="V637" s="36" t="s">
        <v>84</v>
      </c>
      <c r="W637" s="36" t="s">
        <v>338</v>
      </c>
      <c r="X637" s="36" t="s">
        <v>86</v>
      </c>
      <c r="Y637" s="36" t="s">
        <v>127</v>
      </c>
      <c r="Z637" s="210"/>
      <c r="AA637" s="35">
        <v>15</v>
      </c>
      <c r="AB637" s="35">
        <v>15</v>
      </c>
      <c r="AC637" s="35">
        <v>7.56</v>
      </c>
      <c r="AD637" s="35">
        <v>17.64</v>
      </c>
      <c r="AE637" s="210"/>
      <c r="AF637" s="35">
        <f t="shared" si="701"/>
        <v>0</v>
      </c>
      <c r="AG637" s="35">
        <f t="shared" si="702"/>
        <v>0</v>
      </c>
      <c r="AH637" s="35">
        <f>($AI$8*((AF637+AG637))/100)</f>
        <v>0</v>
      </c>
      <c r="AI637" s="35" t="e">
        <f>AI636-AH637</f>
        <v>#VALUE!</v>
      </c>
      <c r="AJ637" s="189"/>
      <c r="AK637" s="189"/>
      <c r="AL637" s="189"/>
      <c r="AM637" s="189"/>
      <c r="AN637" s="207"/>
      <c r="AO637" s="207"/>
      <c r="AP637" s="207"/>
      <c r="AQ637" s="207"/>
    </row>
    <row r="638" spans="1:44" ht="57" customHeight="1" x14ac:dyDescent="0.35">
      <c r="A638" s="186">
        <v>190</v>
      </c>
      <c r="B638" s="187" t="s">
        <v>1548</v>
      </c>
      <c r="C638" s="190" t="s">
        <v>1328</v>
      </c>
      <c r="D638" s="193" t="s">
        <v>1556</v>
      </c>
      <c r="E638" s="196" t="s">
        <v>129</v>
      </c>
      <c r="F638" s="228" t="s">
        <v>1557</v>
      </c>
      <c r="G638" s="228" t="s">
        <v>1558</v>
      </c>
      <c r="H638" s="199" t="str">
        <f>CONCATENATE(E638," ",F638," ",G638)</f>
        <v>Posibilidad de pérdida reputacional por la desinformación a nuestros grupos de valor que incurran en fraudes por terceros,  debido a la dispersión geográfica, personal insuficiente y dificultad de acceso a las herramientas dispuestas por la unidad</v>
      </c>
      <c r="I638" s="202" t="s">
        <v>74</v>
      </c>
      <c r="J638" s="202" t="s">
        <v>75</v>
      </c>
      <c r="K638" s="187" t="s">
        <v>76</v>
      </c>
      <c r="L638" s="187" t="s">
        <v>77</v>
      </c>
      <c r="M638" s="202">
        <v>390</v>
      </c>
      <c r="N638" s="187" t="s">
        <v>124</v>
      </c>
      <c r="O638" s="205">
        <f t="shared" ref="O638" si="703">IF(N638="Muy alta",100,IF(N638="Alta",80,IF(N638="Media",60,IF(N638="Baja",40,IF(N638="Muy baja",20,0)))))</f>
        <v>40</v>
      </c>
      <c r="P638" s="187" t="s">
        <v>79</v>
      </c>
      <c r="Q638" s="205">
        <f t="shared" ref="Q638" si="704">IF(P638="Catastrófico",100,IF(P638="Mayor",80,IF(P638="Moderado",60,IF(P638="Menor",40,IF(P638="Leve",20,0)))))</f>
        <v>80</v>
      </c>
      <c r="R638" s="187" t="s">
        <v>80</v>
      </c>
      <c r="S638" s="188" t="s">
        <v>1559</v>
      </c>
      <c r="T638" s="205" t="str">
        <f t="shared" si="700"/>
        <v>Probabilidad</v>
      </c>
      <c r="U638" s="187" t="s">
        <v>83</v>
      </c>
      <c r="V638" s="187" t="s">
        <v>84</v>
      </c>
      <c r="W638" s="187" t="s">
        <v>338</v>
      </c>
      <c r="X638" s="187" t="s">
        <v>86</v>
      </c>
      <c r="Y638" s="187" t="s">
        <v>87</v>
      </c>
      <c r="Z638" s="208">
        <v>24</v>
      </c>
      <c r="AA638" s="35">
        <v>25</v>
      </c>
      <c r="AB638" s="35">
        <v>15</v>
      </c>
      <c r="AC638" s="35">
        <v>16</v>
      </c>
      <c r="AD638" s="35">
        <v>24</v>
      </c>
      <c r="AE638" s="208">
        <v>80</v>
      </c>
      <c r="AF638" s="35">
        <f t="shared" si="701"/>
        <v>0</v>
      </c>
      <c r="AG638" s="35">
        <f t="shared" si="702"/>
        <v>0</v>
      </c>
      <c r="AH638" s="35">
        <f>($Q$10*((AF638+AG638))/100)</f>
        <v>0</v>
      </c>
      <c r="AI638" s="35">
        <f>Q638-AH638</f>
        <v>80</v>
      </c>
      <c r="AJ638" s="187" t="s">
        <v>80</v>
      </c>
      <c r="AK638" s="187" t="s">
        <v>89</v>
      </c>
      <c r="AL638" s="187" t="s">
        <v>1553</v>
      </c>
      <c r="AM638" s="187" t="s">
        <v>91</v>
      </c>
      <c r="AN638" s="211"/>
      <c r="AO638" s="211"/>
      <c r="AP638" s="211"/>
      <c r="AQ638" s="211"/>
    </row>
    <row r="639" spans="1:44" ht="57" customHeight="1" x14ac:dyDescent="0.35">
      <c r="A639" s="186"/>
      <c r="B639" s="188"/>
      <c r="C639" s="191"/>
      <c r="D639" s="194"/>
      <c r="E639" s="197"/>
      <c r="F639" s="229"/>
      <c r="G639" s="229"/>
      <c r="H639" s="200"/>
      <c r="I639" s="203"/>
      <c r="J639" s="203"/>
      <c r="K639" s="188"/>
      <c r="L639" s="188"/>
      <c r="M639" s="203"/>
      <c r="N639" s="188"/>
      <c r="O639" s="206"/>
      <c r="P639" s="188"/>
      <c r="Q639" s="206"/>
      <c r="R639" s="188"/>
      <c r="S639" s="188"/>
      <c r="T639" s="206"/>
      <c r="U639" s="188"/>
      <c r="V639" s="188"/>
      <c r="W639" s="188"/>
      <c r="X639" s="188"/>
      <c r="Y639" s="188"/>
      <c r="Z639" s="209"/>
      <c r="AA639" s="35">
        <v>0</v>
      </c>
      <c r="AB639" s="35">
        <v>0</v>
      </c>
      <c r="AC639" s="35">
        <v>0</v>
      </c>
      <c r="AD639" s="35">
        <v>24</v>
      </c>
      <c r="AE639" s="209"/>
      <c r="AF639" s="35">
        <f t="shared" si="701"/>
        <v>0</v>
      </c>
      <c r="AG639" s="35">
        <f t="shared" si="702"/>
        <v>0</v>
      </c>
      <c r="AH639" s="35">
        <f>($AI$10*((AF639+AG639))/100)</f>
        <v>0</v>
      </c>
      <c r="AI639" s="35">
        <f>AI638-AH639</f>
        <v>80</v>
      </c>
      <c r="AJ639" s="188"/>
      <c r="AK639" s="188"/>
      <c r="AL639" s="188"/>
      <c r="AM639" s="188"/>
      <c r="AN639" s="212"/>
      <c r="AO639" s="212"/>
      <c r="AP639" s="212"/>
      <c r="AQ639" s="212"/>
    </row>
    <row r="640" spans="1:44" ht="57" customHeight="1" x14ac:dyDescent="0.35">
      <c r="A640" s="186"/>
      <c r="B640" s="189"/>
      <c r="C640" s="192"/>
      <c r="D640" s="195"/>
      <c r="E640" s="198"/>
      <c r="F640" s="230"/>
      <c r="G640" s="230"/>
      <c r="H640" s="201"/>
      <c r="I640" s="204"/>
      <c r="J640" s="204"/>
      <c r="K640" s="189"/>
      <c r="L640" s="189"/>
      <c r="M640" s="204"/>
      <c r="N640" s="189"/>
      <c r="O640" s="207"/>
      <c r="P640" s="189"/>
      <c r="Q640" s="207"/>
      <c r="R640" s="189"/>
      <c r="S640" s="189"/>
      <c r="T640" s="207"/>
      <c r="U640" s="189"/>
      <c r="V640" s="189"/>
      <c r="W640" s="189"/>
      <c r="X640" s="189"/>
      <c r="Y640" s="189"/>
      <c r="Z640" s="210"/>
      <c r="AA640" s="35">
        <v>0</v>
      </c>
      <c r="AB640" s="35">
        <v>0</v>
      </c>
      <c r="AC640" s="35">
        <v>0</v>
      </c>
      <c r="AD640" s="35">
        <v>24</v>
      </c>
      <c r="AE640" s="210"/>
      <c r="AF640" s="35">
        <f t="shared" si="701"/>
        <v>0</v>
      </c>
      <c r="AG640" s="35">
        <f t="shared" si="702"/>
        <v>0</v>
      </c>
      <c r="AH640" s="35">
        <f>($AI$11*((AF640+AG640))/100)</f>
        <v>0</v>
      </c>
      <c r="AI640" s="35">
        <f>AI639-AH640</f>
        <v>80</v>
      </c>
      <c r="AJ640" s="189"/>
      <c r="AK640" s="189"/>
      <c r="AL640" s="189"/>
      <c r="AM640" s="189"/>
      <c r="AN640" s="213"/>
      <c r="AO640" s="213"/>
      <c r="AP640" s="213"/>
      <c r="AQ640" s="213"/>
    </row>
    <row r="641" spans="1:43" ht="144.75" customHeight="1" x14ac:dyDescent="0.35">
      <c r="A641" s="186">
        <v>191</v>
      </c>
      <c r="B641" s="187" t="s">
        <v>1548</v>
      </c>
      <c r="C641" s="190" t="s">
        <v>1493</v>
      </c>
      <c r="D641" s="193" t="s">
        <v>1329</v>
      </c>
      <c r="E641" s="196"/>
      <c r="F641" s="193"/>
      <c r="G641" s="193"/>
      <c r="H641" s="199" t="s">
        <v>1560</v>
      </c>
      <c r="I641" s="202" t="s">
        <v>96</v>
      </c>
      <c r="J641" s="202" t="s">
        <v>75</v>
      </c>
      <c r="K641" s="187" t="s">
        <v>97</v>
      </c>
      <c r="L641" s="187" t="s">
        <v>111</v>
      </c>
      <c r="M641" s="202">
        <v>2400</v>
      </c>
      <c r="N641" s="187" t="s">
        <v>364</v>
      </c>
      <c r="O641" s="205">
        <f t="shared" ref="O641" si="705">IF(N641="Muy alta",100,IF(N641="Alta",80,IF(N641="Media",60,IF(N641="Baja",40,IF(N641="Muy baja",20,0)))))</f>
        <v>80</v>
      </c>
      <c r="P641" s="187" t="s">
        <v>147</v>
      </c>
      <c r="Q641" s="205">
        <f t="shared" ref="Q641" si="706">IF(P641="Catastrófico",100,IF(P641="Mayor",80,IF(P641="Moderado",60,IF(P641="Menor",40,IF(P641="Leve",20,0)))))</f>
        <v>100</v>
      </c>
      <c r="R641" s="187" t="s">
        <v>148</v>
      </c>
      <c r="S641" s="34" t="s">
        <v>1561</v>
      </c>
      <c r="T641" s="35" t="str">
        <f t="shared" si="700"/>
        <v>Probabilidad</v>
      </c>
      <c r="U641" s="36" t="s">
        <v>83</v>
      </c>
      <c r="V641" s="36" t="s">
        <v>84</v>
      </c>
      <c r="W641" s="36" t="s">
        <v>338</v>
      </c>
      <c r="X641" s="36" t="s">
        <v>86</v>
      </c>
      <c r="Y641" s="36" t="s">
        <v>87</v>
      </c>
      <c r="Z641" s="208">
        <v>20.16</v>
      </c>
      <c r="AA641" s="35">
        <v>25</v>
      </c>
      <c r="AB641" s="35">
        <v>15</v>
      </c>
      <c r="AC641" s="35">
        <v>32</v>
      </c>
      <c r="AD641" s="35">
        <v>48</v>
      </c>
      <c r="AE641" s="208">
        <v>100</v>
      </c>
      <c r="AF641" s="35">
        <f t="shared" si="701"/>
        <v>0</v>
      </c>
      <c r="AG641" s="35">
        <f t="shared" si="702"/>
        <v>0</v>
      </c>
      <c r="AH641" s="35">
        <f>($Q$13*((AF641+AG641))/100)</f>
        <v>0</v>
      </c>
      <c r="AI641" s="35">
        <f>Q641-AH641</f>
        <v>100</v>
      </c>
      <c r="AJ641" s="187" t="s">
        <v>148</v>
      </c>
      <c r="AK641" s="187" t="s">
        <v>102</v>
      </c>
      <c r="AL641" s="187" t="s">
        <v>1562</v>
      </c>
      <c r="AM641" s="187" t="s">
        <v>1563</v>
      </c>
      <c r="AN641" s="179">
        <v>44565</v>
      </c>
      <c r="AO641" s="179">
        <v>44812</v>
      </c>
      <c r="AP641" s="179">
        <v>44732</v>
      </c>
      <c r="AQ641" s="205" t="s">
        <v>1564</v>
      </c>
    </row>
    <row r="642" spans="1:43" ht="145" x14ac:dyDescent="0.35">
      <c r="A642" s="186"/>
      <c r="B642" s="188"/>
      <c r="C642" s="191"/>
      <c r="D642" s="194"/>
      <c r="E642" s="197"/>
      <c r="F642" s="194"/>
      <c r="G642" s="194"/>
      <c r="H642" s="200"/>
      <c r="I642" s="203"/>
      <c r="J642" s="203"/>
      <c r="K642" s="188"/>
      <c r="L642" s="188"/>
      <c r="M642" s="203"/>
      <c r="N642" s="188"/>
      <c r="O642" s="206"/>
      <c r="P642" s="188"/>
      <c r="Q642" s="206"/>
      <c r="R642" s="188"/>
      <c r="S642" s="34" t="s">
        <v>1565</v>
      </c>
      <c r="T642" s="35" t="str">
        <f t="shared" si="700"/>
        <v>Probabilidad</v>
      </c>
      <c r="U642" s="36" t="s">
        <v>83</v>
      </c>
      <c r="V642" s="36" t="s">
        <v>84</v>
      </c>
      <c r="W642" s="36" t="s">
        <v>338</v>
      </c>
      <c r="X642" s="36" t="s">
        <v>86</v>
      </c>
      <c r="Y642" s="36" t="s">
        <v>87</v>
      </c>
      <c r="Z642" s="209"/>
      <c r="AA642" s="35">
        <v>25</v>
      </c>
      <c r="AB642" s="35">
        <v>15</v>
      </c>
      <c r="AC642" s="35">
        <v>19.2</v>
      </c>
      <c r="AD642" s="35">
        <v>28.8</v>
      </c>
      <c r="AE642" s="209"/>
      <c r="AF642" s="35">
        <f t="shared" si="701"/>
        <v>0</v>
      </c>
      <c r="AG642" s="35">
        <f t="shared" si="702"/>
        <v>0</v>
      </c>
      <c r="AH642" s="35">
        <f>($AI$13*((AF642+AG642))/100)</f>
        <v>0</v>
      </c>
      <c r="AI642" s="35">
        <f>AI641-AH642</f>
        <v>100</v>
      </c>
      <c r="AJ642" s="188"/>
      <c r="AK642" s="188"/>
      <c r="AL642" s="188"/>
      <c r="AM642" s="188"/>
      <c r="AN642" s="180"/>
      <c r="AO642" s="180"/>
      <c r="AP642" s="180"/>
      <c r="AQ642" s="206"/>
    </row>
    <row r="643" spans="1:43" ht="159.5" x14ac:dyDescent="0.35">
      <c r="A643" s="186"/>
      <c r="B643" s="189"/>
      <c r="C643" s="192"/>
      <c r="D643" s="195"/>
      <c r="E643" s="198"/>
      <c r="F643" s="195"/>
      <c r="G643" s="195"/>
      <c r="H643" s="201"/>
      <c r="I643" s="204"/>
      <c r="J643" s="204"/>
      <c r="K643" s="189"/>
      <c r="L643" s="189"/>
      <c r="M643" s="204"/>
      <c r="N643" s="189"/>
      <c r="O643" s="207"/>
      <c r="P643" s="189"/>
      <c r="Q643" s="207"/>
      <c r="R643" s="189"/>
      <c r="S643" s="34" t="s">
        <v>1566</v>
      </c>
      <c r="T643" s="35" t="str">
        <f t="shared" si="700"/>
        <v>Probabilidad</v>
      </c>
      <c r="U643" s="36" t="s">
        <v>100</v>
      </c>
      <c r="V643" s="36" t="s">
        <v>84</v>
      </c>
      <c r="W643" s="36" t="s">
        <v>338</v>
      </c>
      <c r="X643" s="36" t="s">
        <v>86</v>
      </c>
      <c r="Y643" s="36" t="s">
        <v>127</v>
      </c>
      <c r="Z643" s="210"/>
      <c r="AA643" s="35">
        <v>15</v>
      </c>
      <c r="AB643" s="35">
        <v>15</v>
      </c>
      <c r="AC643" s="35">
        <v>8.64</v>
      </c>
      <c r="AD643" s="35">
        <v>20.16</v>
      </c>
      <c r="AE643" s="210"/>
      <c r="AF643" s="35">
        <f t="shared" si="701"/>
        <v>0</v>
      </c>
      <c r="AG643" s="35">
        <f t="shared" si="702"/>
        <v>0</v>
      </c>
      <c r="AH643" s="35">
        <f>($AI$14*((AF643+AG643))/100)</f>
        <v>0</v>
      </c>
      <c r="AI643" s="35">
        <f>AI642-AH643</f>
        <v>100</v>
      </c>
      <c r="AJ643" s="189"/>
      <c r="AK643" s="189"/>
      <c r="AL643" s="189"/>
      <c r="AM643" s="189"/>
      <c r="AN643" s="181"/>
      <c r="AO643" s="181"/>
      <c r="AP643" s="181"/>
      <c r="AQ643" s="207"/>
    </row>
    <row r="644" spans="1:43" ht="69.75" customHeight="1" x14ac:dyDescent="0.35">
      <c r="A644" s="186">
        <v>192</v>
      </c>
      <c r="B644" s="187" t="s">
        <v>1567</v>
      </c>
      <c r="C644" s="190" t="s">
        <v>1363</v>
      </c>
      <c r="D644" s="193" t="s">
        <v>1568</v>
      </c>
      <c r="E644" s="196" t="s">
        <v>70</v>
      </c>
      <c r="F644" s="228" t="s">
        <v>1569</v>
      </c>
      <c r="G644" s="228" t="s">
        <v>1570</v>
      </c>
      <c r="H644" s="199" t="str">
        <f>CONCATENATE(E644," ",F644," ",G644)</f>
        <v>Posibilidad de pérdida económica y reputacional ante las Víctimas y entes de control por sanciones a las territoriales por no prestar atención y orientación a quienes acuden al Centro Regional de Atención y/o PAV en la territorial o hacerlo de forma inadecuada, debido a dificultades de conectividad y ejecución de las herramientas de verificación de los procesos y/o a no contar con el personal suficiente para la atención según la demanda.</v>
      </c>
      <c r="I644" s="202" t="s">
        <v>74</v>
      </c>
      <c r="J644" s="202" t="s">
        <v>75</v>
      </c>
      <c r="K644" s="187" t="s">
        <v>76</v>
      </c>
      <c r="L644" s="187" t="s">
        <v>77</v>
      </c>
      <c r="M644" s="187">
        <v>120000</v>
      </c>
      <c r="N644" s="187" t="s">
        <v>214</v>
      </c>
      <c r="O644" s="205">
        <f>IF(N644="Muy alta",100,IF(N644="Alta",80,IF(N644="Media",60,IF(N644="Baja",40,IF(N644="Muy baja",20,0)))))</f>
        <v>100</v>
      </c>
      <c r="P644" s="187" t="s">
        <v>88</v>
      </c>
      <c r="Q644" s="205">
        <f>IF(P644="Catastrófico",100,IF(P644="Mayor",80,IF(P644="Moderado",60,IF(P644="Menor",40,IF(P644="Leve",20,0)))))</f>
        <v>60</v>
      </c>
      <c r="R644" s="187" t="s">
        <v>80</v>
      </c>
      <c r="S644" s="193" t="s">
        <v>1571</v>
      </c>
      <c r="T644" s="205" t="str">
        <f>IF(OR(U644="Preventivo",U644="Detectivo"),"Probabilidad",IF(U644="Correctivo","Impacto"," "))</f>
        <v>Probabilidad</v>
      </c>
      <c r="U644" s="187" t="s">
        <v>100</v>
      </c>
      <c r="V644" s="187" t="s">
        <v>84</v>
      </c>
      <c r="W644" s="187" t="s">
        <v>85</v>
      </c>
      <c r="X644" s="187" t="s">
        <v>86</v>
      </c>
      <c r="Y644" s="187" t="s">
        <v>87</v>
      </c>
      <c r="Z644" s="208">
        <v>70</v>
      </c>
      <c r="AA644" s="35">
        <v>15</v>
      </c>
      <c r="AB644" s="35">
        <v>15</v>
      </c>
      <c r="AC644" s="35">
        <v>30</v>
      </c>
      <c r="AD644" s="35">
        <v>70</v>
      </c>
      <c r="AE644" s="208">
        <v>60</v>
      </c>
      <c r="AF644" s="35">
        <f>IF(U644="Correctivo",10,0)</f>
        <v>0</v>
      </c>
      <c r="AG644" s="35">
        <f>IF(T644="Probabilidad",0,IF(V644="Automatizado",25,IF(V644="Manual",15,0)))</f>
        <v>0</v>
      </c>
      <c r="AH644" s="35" t="e">
        <f>($Q$7*((AF644+AG644))/100)</f>
        <v>#VALUE!</v>
      </c>
      <c r="AI644" s="35" t="e">
        <f>Q644-AH644</f>
        <v>#VALUE!</v>
      </c>
      <c r="AJ644" s="187" t="s">
        <v>80</v>
      </c>
      <c r="AK644" s="187" t="s">
        <v>89</v>
      </c>
      <c r="AL644" s="187" t="s">
        <v>1572</v>
      </c>
      <c r="AM644" s="187" t="s">
        <v>91</v>
      </c>
      <c r="AN644" s="205"/>
      <c r="AO644" s="205"/>
      <c r="AP644" s="205"/>
      <c r="AQ644" s="205"/>
    </row>
    <row r="645" spans="1:43" ht="69.75" customHeight="1" x14ac:dyDescent="0.35">
      <c r="A645" s="186"/>
      <c r="B645" s="188"/>
      <c r="C645" s="191"/>
      <c r="D645" s="194"/>
      <c r="E645" s="197"/>
      <c r="F645" s="229"/>
      <c r="G645" s="229"/>
      <c r="H645" s="200"/>
      <c r="I645" s="203"/>
      <c r="J645" s="203"/>
      <c r="K645" s="188"/>
      <c r="L645" s="188"/>
      <c r="M645" s="188"/>
      <c r="N645" s="188"/>
      <c r="O645" s="206"/>
      <c r="P645" s="188"/>
      <c r="Q645" s="206"/>
      <c r="R645" s="188"/>
      <c r="S645" s="194"/>
      <c r="T645" s="206"/>
      <c r="U645" s="188"/>
      <c r="V645" s="188"/>
      <c r="W645" s="188"/>
      <c r="X645" s="188"/>
      <c r="Y645" s="188"/>
      <c r="Z645" s="209"/>
      <c r="AA645" s="35">
        <v>0</v>
      </c>
      <c r="AB645" s="35">
        <v>0</v>
      </c>
      <c r="AC645" s="35">
        <v>0</v>
      </c>
      <c r="AD645" s="35">
        <v>70</v>
      </c>
      <c r="AE645" s="209"/>
      <c r="AF645" s="35">
        <f t="shared" ref="AF645:AF652" si="707">IF(U645="Correctivo",10,0)</f>
        <v>0</v>
      </c>
      <c r="AG645" s="35">
        <f t="shared" ref="AG645:AG652" si="708">IF(T645="Probabilidad",0,IF(V645="Automatizado",25,IF(V645="Manual",15,0)))</f>
        <v>0</v>
      </c>
      <c r="AH645" s="35" t="e">
        <f>($AI$7*((AF645+AG645))/100)</f>
        <v>#VALUE!</v>
      </c>
      <c r="AI645" s="35" t="e">
        <f>AI644-AH645</f>
        <v>#VALUE!</v>
      </c>
      <c r="AJ645" s="188"/>
      <c r="AK645" s="188"/>
      <c r="AL645" s="188"/>
      <c r="AM645" s="188"/>
      <c r="AN645" s="206"/>
      <c r="AO645" s="206"/>
      <c r="AP645" s="206"/>
      <c r="AQ645" s="206"/>
    </row>
    <row r="646" spans="1:43" ht="69.75" customHeight="1" x14ac:dyDescent="0.35">
      <c r="A646" s="186"/>
      <c r="B646" s="189"/>
      <c r="C646" s="192"/>
      <c r="D646" s="195"/>
      <c r="E646" s="198"/>
      <c r="F646" s="230"/>
      <c r="G646" s="230"/>
      <c r="H646" s="201"/>
      <c r="I646" s="204"/>
      <c r="J646" s="204"/>
      <c r="K646" s="189"/>
      <c r="L646" s="189"/>
      <c r="M646" s="189"/>
      <c r="N646" s="189"/>
      <c r="O646" s="207"/>
      <c r="P646" s="189"/>
      <c r="Q646" s="207"/>
      <c r="R646" s="189"/>
      <c r="S646" s="194"/>
      <c r="T646" s="207"/>
      <c r="U646" s="189"/>
      <c r="V646" s="189"/>
      <c r="W646" s="189"/>
      <c r="X646" s="189"/>
      <c r="Y646" s="189"/>
      <c r="Z646" s="210"/>
      <c r="AA646" s="35">
        <v>0</v>
      </c>
      <c r="AB646" s="35">
        <v>0</v>
      </c>
      <c r="AC646" s="35">
        <v>0</v>
      </c>
      <c r="AD646" s="35">
        <v>70</v>
      </c>
      <c r="AE646" s="210"/>
      <c r="AF646" s="35">
        <f t="shared" si="707"/>
        <v>0</v>
      </c>
      <c r="AG646" s="35">
        <f t="shared" si="708"/>
        <v>0</v>
      </c>
      <c r="AH646" s="35">
        <f>($AI$8*((AF646+AG646))/100)</f>
        <v>0</v>
      </c>
      <c r="AI646" s="35" t="e">
        <f>AI645-AH646</f>
        <v>#VALUE!</v>
      </c>
      <c r="AJ646" s="189"/>
      <c r="AK646" s="189"/>
      <c r="AL646" s="189"/>
      <c r="AM646" s="189"/>
      <c r="AN646" s="207"/>
      <c r="AO646" s="207"/>
      <c r="AP646" s="207"/>
      <c r="AQ646" s="207"/>
    </row>
    <row r="647" spans="1:43" ht="189" customHeight="1" x14ac:dyDescent="0.35">
      <c r="A647" s="258">
        <v>193</v>
      </c>
      <c r="B647" s="187" t="s">
        <v>1567</v>
      </c>
      <c r="C647" s="190" t="s">
        <v>1573</v>
      </c>
      <c r="D647" s="193" t="s">
        <v>1574</v>
      </c>
      <c r="E647" s="196" t="s">
        <v>129</v>
      </c>
      <c r="F647" s="228" t="s">
        <v>1575</v>
      </c>
      <c r="G647" s="193" t="s">
        <v>1576</v>
      </c>
      <c r="H647" s="199" t="str">
        <f t="shared" ref="H647" si="709">CONCATENATE(E647," ",F647," ",G647)</f>
        <v>Posibilidad de pérdida reputacional ante las Víctimas por no implementar las estrategias o acciones de forma eficaz que garanticen una atención u orientación digna y diferencial, debido a situaciones de orden público y ambientales.</v>
      </c>
      <c r="I647" s="202" t="s">
        <v>74</v>
      </c>
      <c r="J647" s="202" t="s">
        <v>75</v>
      </c>
      <c r="K647" s="187" t="s">
        <v>76</v>
      </c>
      <c r="L647" s="187" t="s">
        <v>77</v>
      </c>
      <c r="M647" s="187">
        <v>40</v>
      </c>
      <c r="N647" s="187" t="s">
        <v>124</v>
      </c>
      <c r="O647" s="205">
        <f t="shared" ref="O647" si="710">IF(N647="Muy alta",100,IF(N647="Alta",80,IF(N647="Media",60,IF(N647="Baja",40,IF(N647="Muy baja",20,0)))))</f>
        <v>40</v>
      </c>
      <c r="P647" s="187" t="s">
        <v>88</v>
      </c>
      <c r="Q647" s="205">
        <f t="shared" ref="Q647" si="711">IF(P647="Catastrófico",100,IF(P647="Mayor",80,IF(P647="Moderado",60,IF(P647="Menor",40,IF(P647="Leve",20,0)))))</f>
        <v>60</v>
      </c>
      <c r="R647" s="219" t="s">
        <v>88</v>
      </c>
      <c r="S647" s="122" t="s">
        <v>1577</v>
      </c>
      <c r="T647" s="41" t="str">
        <f>IF(OR(U647="Preventivo",U647="Detectivo"),"Probabilidad",IF(U647="Correctivo","Impacto"," "))</f>
        <v>Probabilidad</v>
      </c>
      <c r="U647" s="36" t="s">
        <v>83</v>
      </c>
      <c r="V647" s="36" t="s">
        <v>84</v>
      </c>
      <c r="W647" s="36" t="s">
        <v>85</v>
      </c>
      <c r="X647" s="36" t="s">
        <v>86</v>
      </c>
      <c r="Y647" s="36" t="s">
        <v>87</v>
      </c>
      <c r="Z647" s="208">
        <v>16.8</v>
      </c>
      <c r="AA647" s="35">
        <v>25</v>
      </c>
      <c r="AB647" s="35">
        <v>15</v>
      </c>
      <c r="AC647" s="35">
        <v>16</v>
      </c>
      <c r="AD647" s="35">
        <v>24</v>
      </c>
      <c r="AE647" s="208">
        <v>60</v>
      </c>
      <c r="AF647" s="35">
        <f t="shared" si="707"/>
        <v>0</v>
      </c>
      <c r="AG647" s="35">
        <f t="shared" si="708"/>
        <v>0</v>
      </c>
      <c r="AH647" s="35">
        <f>($Q$10*((AF647+AG647))/100)</f>
        <v>0</v>
      </c>
      <c r="AI647" s="35">
        <f>Q647-AH647</f>
        <v>60</v>
      </c>
      <c r="AJ647" s="187" t="s">
        <v>88</v>
      </c>
      <c r="AK647" s="187" t="s">
        <v>89</v>
      </c>
      <c r="AL647" s="187" t="s">
        <v>1578</v>
      </c>
      <c r="AM647" s="187" t="s">
        <v>91</v>
      </c>
      <c r="AN647" s="211"/>
      <c r="AO647" s="211"/>
      <c r="AP647" s="211"/>
      <c r="AQ647" s="211"/>
    </row>
    <row r="648" spans="1:43" ht="207" x14ac:dyDescent="0.35">
      <c r="A648" s="259"/>
      <c r="B648" s="188"/>
      <c r="C648" s="191"/>
      <c r="D648" s="194"/>
      <c r="E648" s="197"/>
      <c r="F648" s="229"/>
      <c r="G648" s="194"/>
      <c r="H648" s="200"/>
      <c r="I648" s="203"/>
      <c r="J648" s="203"/>
      <c r="K648" s="188"/>
      <c r="L648" s="188"/>
      <c r="M648" s="188"/>
      <c r="N648" s="188"/>
      <c r="O648" s="206"/>
      <c r="P648" s="188"/>
      <c r="Q648" s="206"/>
      <c r="R648" s="220"/>
      <c r="S648" s="122" t="s">
        <v>1579</v>
      </c>
      <c r="T648" s="41" t="str">
        <f t="shared" ref="T648:T652" si="712">IF(OR(U648="Preventivo",U648="Detectivo"),"Probabilidad",IF(U648="Correctivo","Impacto"," "))</f>
        <v>Probabilidad</v>
      </c>
      <c r="U648" s="36" t="s">
        <v>100</v>
      </c>
      <c r="V648" s="36" t="s">
        <v>84</v>
      </c>
      <c r="W648" s="36" t="s">
        <v>85</v>
      </c>
      <c r="X648" s="36" t="s">
        <v>86</v>
      </c>
      <c r="Y648" s="36" t="s">
        <v>87</v>
      </c>
      <c r="Z648" s="209"/>
      <c r="AA648" s="35">
        <v>15</v>
      </c>
      <c r="AB648" s="35">
        <v>15</v>
      </c>
      <c r="AC648" s="35">
        <v>7.2</v>
      </c>
      <c r="AD648" s="35">
        <v>16.8</v>
      </c>
      <c r="AE648" s="209"/>
      <c r="AF648" s="35">
        <f t="shared" si="707"/>
        <v>0</v>
      </c>
      <c r="AG648" s="35">
        <f t="shared" si="708"/>
        <v>0</v>
      </c>
      <c r="AH648" s="35">
        <f>($AI$10*((AF648+AG648))/100)</f>
        <v>0</v>
      </c>
      <c r="AI648" s="35">
        <f>AI647-AH648</f>
        <v>60</v>
      </c>
      <c r="AJ648" s="188"/>
      <c r="AK648" s="188"/>
      <c r="AL648" s="188"/>
      <c r="AM648" s="188"/>
      <c r="AN648" s="212"/>
      <c r="AO648" s="212"/>
      <c r="AP648" s="212"/>
      <c r="AQ648" s="212"/>
    </row>
    <row r="649" spans="1:43" x14ac:dyDescent="0.35">
      <c r="A649" s="260"/>
      <c r="B649" s="189"/>
      <c r="C649" s="192"/>
      <c r="D649" s="195"/>
      <c r="E649" s="198"/>
      <c r="F649" s="230"/>
      <c r="G649" s="195"/>
      <c r="H649" s="201"/>
      <c r="I649" s="204"/>
      <c r="J649" s="204"/>
      <c r="K649" s="189"/>
      <c r="L649" s="189"/>
      <c r="M649" s="189"/>
      <c r="N649" s="189"/>
      <c r="O649" s="207"/>
      <c r="P649" s="189"/>
      <c r="Q649" s="207"/>
      <c r="R649" s="221"/>
      <c r="S649" s="34"/>
      <c r="T649" s="41" t="str">
        <f t="shared" si="712"/>
        <v xml:space="preserve"> </v>
      </c>
      <c r="U649" s="36"/>
      <c r="V649" s="36"/>
      <c r="W649" s="36"/>
      <c r="X649" s="36"/>
      <c r="Y649" s="36"/>
      <c r="Z649" s="210"/>
      <c r="AA649" s="35">
        <v>0</v>
      </c>
      <c r="AB649" s="35">
        <v>0</v>
      </c>
      <c r="AC649" s="35">
        <v>0</v>
      </c>
      <c r="AD649" s="35">
        <v>16.8</v>
      </c>
      <c r="AE649" s="210"/>
      <c r="AF649" s="35">
        <f t="shared" si="707"/>
        <v>0</v>
      </c>
      <c r="AG649" s="35">
        <f t="shared" si="708"/>
        <v>0</v>
      </c>
      <c r="AH649" s="35">
        <f>($AI$11*((AF649+AG649))/100)</f>
        <v>0</v>
      </c>
      <c r="AI649" s="35">
        <f>AI648-AH649</f>
        <v>60</v>
      </c>
      <c r="AJ649" s="189"/>
      <c r="AK649" s="189"/>
      <c r="AL649" s="189"/>
      <c r="AM649" s="189"/>
      <c r="AN649" s="213"/>
      <c r="AO649" s="213"/>
      <c r="AP649" s="213"/>
      <c r="AQ649" s="213"/>
    </row>
    <row r="650" spans="1:43" ht="290" x14ac:dyDescent="0.35">
      <c r="A650" s="186">
        <v>194</v>
      </c>
      <c r="B650" s="187" t="s">
        <v>1567</v>
      </c>
      <c r="C650" s="190" t="s">
        <v>1328</v>
      </c>
      <c r="D650" s="193" t="s">
        <v>1580</v>
      </c>
      <c r="E650" s="196"/>
      <c r="F650" s="193"/>
      <c r="G650" s="193"/>
      <c r="H650" s="199" t="s">
        <v>1581</v>
      </c>
      <c r="I650" s="202" t="s">
        <v>96</v>
      </c>
      <c r="J650" s="202" t="s">
        <v>75</v>
      </c>
      <c r="K650" s="187" t="s">
        <v>97</v>
      </c>
      <c r="L650" s="187" t="s">
        <v>98</v>
      </c>
      <c r="M650" s="187">
        <v>4000</v>
      </c>
      <c r="N650" s="187" t="s">
        <v>214</v>
      </c>
      <c r="O650" s="205">
        <f t="shared" ref="O650" si="713">IF(N650="Muy alta",100,IF(N650="Alta",80,IF(N650="Media",60,IF(N650="Baja",40,IF(N650="Muy baja",20,0)))))</f>
        <v>100</v>
      </c>
      <c r="P650" s="187" t="s">
        <v>147</v>
      </c>
      <c r="Q650" s="205">
        <f t="shared" ref="Q650" si="714">IF(P650="Catastrófico",100,IF(P650="Mayor",80,IF(P650="Moderado",60,IF(P650="Menor",40,IF(P650="Leve",20,0)))))</f>
        <v>100</v>
      </c>
      <c r="R650" s="187" t="s">
        <v>148</v>
      </c>
      <c r="S650" s="34" t="s">
        <v>1582</v>
      </c>
      <c r="T650" s="85" t="str">
        <f>IF(OR(U650="Preventivo",U650="Detectivo"),"Probabilidad",IF(U650="Correctivo","Impacto"," "))</f>
        <v>Probabilidad</v>
      </c>
      <c r="U650" s="36" t="s">
        <v>83</v>
      </c>
      <c r="V650" s="36" t="s">
        <v>84</v>
      </c>
      <c r="W650" s="36" t="s">
        <v>85</v>
      </c>
      <c r="X650" s="36" t="s">
        <v>86</v>
      </c>
      <c r="Y650" s="36" t="s">
        <v>87</v>
      </c>
      <c r="Z650" s="208">
        <v>36</v>
      </c>
      <c r="AA650" s="35">
        <v>25</v>
      </c>
      <c r="AB650" s="35">
        <v>15</v>
      </c>
      <c r="AC650" s="35">
        <v>40</v>
      </c>
      <c r="AD650" s="35">
        <v>60</v>
      </c>
      <c r="AE650" s="208">
        <v>100</v>
      </c>
      <c r="AF650" s="35">
        <f t="shared" si="707"/>
        <v>0</v>
      </c>
      <c r="AG650" s="35">
        <f t="shared" si="708"/>
        <v>0</v>
      </c>
      <c r="AH650" s="35">
        <f>($Q$13*((AF650+AG650))/100)</f>
        <v>0</v>
      </c>
      <c r="AI650" s="35">
        <f>Q650-AH650</f>
        <v>100</v>
      </c>
      <c r="AJ650" s="187" t="s">
        <v>148</v>
      </c>
      <c r="AK650" s="187" t="s">
        <v>102</v>
      </c>
      <c r="AL650" s="187" t="s">
        <v>1583</v>
      </c>
      <c r="AM650" s="187" t="s">
        <v>1584</v>
      </c>
      <c r="AN650" s="281">
        <v>44585</v>
      </c>
      <c r="AO650" s="281">
        <v>44895</v>
      </c>
      <c r="AP650" s="281">
        <v>44742</v>
      </c>
      <c r="AQ650" s="196" t="s">
        <v>1585</v>
      </c>
    </row>
    <row r="651" spans="1:43" ht="232" x14ac:dyDescent="0.35">
      <c r="A651" s="186"/>
      <c r="B651" s="188"/>
      <c r="C651" s="191"/>
      <c r="D651" s="194"/>
      <c r="E651" s="197"/>
      <c r="F651" s="194"/>
      <c r="G651" s="194"/>
      <c r="H651" s="200"/>
      <c r="I651" s="203"/>
      <c r="J651" s="203"/>
      <c r="K651" s="188"/>
      <c r="L651" s="188"/>
      <c r="M651" s="188"/>
      <c r="N651" s="188"/>
      <c r="O651" s="206"/>
      <c r="P651" s="188"/>
      <c r="Q651" s="206"/>
      <c r="R651" s="188"/>
      <c r="S651" s="34" t="s">
        <v>1586</v>
      </c>
      <c r="T651" s="35" t="str">
        <f t="shared" si="712"/>
        <v>Probabilidad</v>
      </c>
      <c r="U651" s="36" t="s">
        <v>83</v>
      </c>
      <c r="V651" s="36" t="s">
        <v>84</v>
      </c>
      <c r="W651" s="36" t="s">
        <v>85</v>
      </c>
      <c r="X651" s="36" t="s">
        <v>86</v>
      </c>
      <c r="Y651" s="36" t="s">
        <v>87</v>
      </c>
      <c r="Z651" s="209"/>
      <c r="AA651" s="35">
        <v>25</v>
      </c>
      <c r="AB651" s="35">
        <v>15</v>
      </c>
      <c r="AC651" s="35">
        <v>24</v>
      </c>
      <c r="AD651" s="35">
        <v>36</v>
      </c>
      <c r="AE651" s="209"/>
      <c r="AF651" s="35">
        <f t="shared" si="707"/>
        <v>0</v>
      </c>
      <c r="AG651" s="35">
        <f t="shared" si="708"/>
        <v>0</v>
      </c>
      <c r="AH651" s="35">
        <f>($AI$13*((AF651+AG651))/100)</f>
        <v>0</v>
      </c>
      <c r="AI651" s="35">
        <f>AI650-AH651</f>
        <v>100</v>
      </c>
      <c r="AJ651" s="188"/>
      <c r="AK651" s="188"/>
      <c r="AL651" s="188"/>
      <c r="AM651" s="188"/>
      <c r="AN651" s="188"/>
      <c r="AO651" s="188"/>
      <c r="AP651" s="188"/>
      <c r="AQ651" s="197"/>
    </row>
    <row r="652" spans="1:43" x14ac:dyDescent="0.35">
      <c r="A652" s="46"/>
      <c r="B652" s="189"/>
      <c r="C652" s="192"/>
      <c r="D652" s="195"/>
      <c r="E652" s="198"/>
      <c r="F652" s="195"/>
      <c r="G652" s="195"/>
      <c r="H652" s="201"/>
      <c r="I652" s="204"/>
      <c r="J652" s="204"/>
      <c r="K652" s="189"/>
      <c r="L652" s="189"/>
      <c r="M652" s="189"/>
      <c r="N652" s="189"/>
      <c r="O652" s="207"/>
      <c r="P652" s="189"/>
      <c r="Q652" s="207"/>
      <c r="R652" s="189"/>
      <c r="S652" s="34"/>
      <c r="T652" s="35" t="str">
        <f t="shared" si="712"/>
        <v xml:space="preserve"> </v>
      </c>
      <c r="U652" s="36"/>
      <c r="V652" s="36"/>
      <c r="W652" s="36"/>
      <c r="X652" s="36"/>
      <c r="Y652" s="36"/>
      <c r="Z652" s="210"/>
      <c r="AA652" s="35">
        <v>0</v>
      </c>
      <c r="AB652" s="35">
        <v>0</v>
      </c>
      <c r="AC652" s="35">
        <v>0</v>
      </c>
      <c r="AD652" s="35">
        <v>36</v>
      </c>
      <c r="AE652" s="210"/>
      <c r="AF652" s="35">
        <f t="shared" si="707"/>
        <v>0</v>
      </c>
      <c r="AG652" s="35">
        <f t="shared" si="708"/>
        <v>0</v>
      </c>
      <c r="AH652" s="35">
        <f>($AI$14*((AF652+AG652))/100)</f>
        <v>0</v>
      </c>
      <c r="AI652" s="35">
        <f>AI651-AH652</f>
        <v>100</v>
      </c>
      <c r="AJ652" s="189"/>
      <c r="AK652" s="189"/>
      <c r="AL652" s="189"/>
      <c r="AM652" s="189"/>
      <c r="AN652" s="189"/>
      <c r="AO652" s="189"/>
      <c r="AP652" s="189"/>
      <c r="AQ652" s="198"/>
    </row>
    <row r="653" spans="1:43" ht="87" x14ac:dyDescent="0.35">
      <c r="A653" s="259">
        <v>195</v>
      </c>
      <c r="B653" s="187" t="s">
        <v>1587</v>
      </c>
      <c r="C653" s="190" t="s">
        <v>1588</v>
      </c>
      <c r="D653" s="193" t="s">
        <v>1371</v>
      </c>
      <c r="E653" s="196" t="s">
        <v>70</v>
      </c>
      <c r="F653" s="228" t="s">
        <v>1589</v>
      </c>
      <c r="G653" s="228" t="s">
        <v>1590</v>
      </c>
      <c r="H653" s="199" t="str">
        <f>CONCATENATE(E653," ",F653," ",G653)</f>
        <v>Posibilidad de pérdida económica y reputacional ante nuestros grupos de valor; entes territoriales y entidades del SNARIV por el incumplimiento en la realización de las jornadas de atención móvil debido a situaciones de orden público, catástrofes naturales, riesgos de salud (biológicos, COVID -19, entre otros), temas presupuestales y problemas de conectividad</v>
      </c>
      <c r="I653" s="202" t="s">
        <v>74</v>
      </c>
      <c r="J653" s="202" t="s">
        <v>1425</v>
      </c>
      <c r="K653" s="187" t="s">
        <v>212</v>
      </c>
      <c r="L653" s="187" t="s">
        <v>606</v>
      </c>
      <c r="M653" s="187">
        <v>50</v>
      </c>
      <c r="N653" s="187" t="s">
        <v>124</v>
      </c>
      <c r="O653" s="205">
        <f>IF(N653="Muy alta",100,IF(N653="Alta",80,IF(N653="Media",60,IF(N653="Baja",40,IF(N653="Muy baja",20,0)))))</f>
        <v>40</v>
      </c>
      <c r="P653" s="187" t="s">
        <v>88</v>
      </c>
      <c r="Q653" s="205">
        <f>IF(P653="Catastrófico",100,IF(P653="Mayor",80,IF(P653="Moderado",60,IF(P653="Menor",40,IF(P653="Leve",20,0)))))</f>
        <v>60</v>
      </c>
      <c r="R653" s="187" t="s">
        <v>88</v>
      </c>
      <c r="S653" s="55" t="s">
        <v>1591</v>
      </c>
      <c r="T653" s="35" t="str">
        <f>IF(OR(U653="Preventivo",U653="Detectivo"),"Probabilidad",IF(U653="Correctivo","Impacto"," "))</f>
        <v>Probabilidad</v>
      </c>
      <c r="U653" s="36" t="s">
        <v>83</v>
      </c>
      <c r="V653" s="36" t="s">
        <v>84</v>
      </c>
      <c r="W653" s="36" t="s">
        <v>338</v>
      </c>
      <c r="X653" s="36" t="s">
        <v>86</v>
      </c>
      <c r="Y653" s="36" t="s">
        <v>127</v>
      </c>
      <c r="Z653" s="208">
        <v>14.4</v>
      </c>
      <c r="AA653" s="35">
        <v>25</v>
      </c>
      <c r="AB653" s="35">
        <v>15</v>
      </c>
      <c r="AC653" s="35">
        <v>16</v>
      </c>
      <c r="AD653" s="35">
        <v>24</v>
      </c>
      <c r="AE653" s="208">
        <v>45</v>
      </c>
      <c r="AF653" s="35">
        <f>IF(U653="Correctivo",10,0)</f>
        <v>0</v>
      </c>
      <c r="AG653" s="35">
        <f>IF(T653="Probabilidad",0,IF(V653="Automatizado",25,IF(V653="Manual",15,0)))</f>
        <v>0</v>
      </c>
      <c r="AH653" s="35" t="e">
        <f>($Q$7*((AF653+AG653))/100)</f>
        <v>#VALUE!</v>
      </c>
      <c r="AI653" s="35" t="e">
        <f>Q653-AH653</f>
        <v>#VALUE!</v>
      </c>
      <c r="AJ653" s="187" t="s">
        <v>269</v>
      </c>
      <c r="AK653" s="187" t="s">
        <v>89</v>
      </c>
      <c r="AL653" s="202" t="s">
        <v>1592</v>
      </c>
      <c r="AM653" s="34"/>
      <c r="AN653" s="107"/>
      <c r="AO653" s="107"/>
      <c r="AP653" s="107"/>
      <c r="AQ653" s="107"/>
    </row>
    <row r="654" spans="1:43" ht="145" x14ac:dyDescent="0.35">
      <c r="A654" s="259"/>
      <c r="B654" s="188"/>
      <c r="C654" s="191"/>
      <c r="D654" s="194"/>
      <c r="E654" s="197"/>
      <c r="F654" s="229"/>
      <c r="G654" s="229"/>
      <c r="H654" s="200"/>
      <c r="I654" s="203"/>
      <c r="J654" s="203"/>
      <c r="K654" s="188"/>
      <c r="L654" s="188"/>
      <c r="M654" s="188"/>
      <c r="N654" s="188"/>
      <c r="O654" s="206"/>
      <c r="P654" s="188"/>
      <c r="Q654" s="206"/>
      <c r="R654" s="188"/>
      <c r="S654" s="55" t="s">
        <v>1593</v>
      </c>
      <c r="T654" s="35" t="str">
        <f t="shared" ref="T654:T667" si="715">IF(OR(U654="Preventivo",U654="Detectivo"),"Probabilidad",IF(U654="Correctivo","Impacto"," "))</f>
        <v>Impacto</v>
      </c>
      <c r="U654" s="36" t="s">
        <v>93</v>
      </c>
      <c r="V654" s="36" t="s">
        <v>84</v>
      </c>
      <c r="W654" s="36" t="s">
        <v>85</v>
      </c>
      <c r="X654" s="36" t="s">
        <v>86</v>
      </c>
      <c r="Y654" s="36" t="s">
        <v>127</v>
      </c>
      <c r="Z654" s="209"/>
      <c r="AA654" s="35">
        <v>0</v>
      </c>
      <c r="AB654" s="35">
        <v>0</v>
      </c>
      <c r="AC654" s="35">
        <v>0</v>
      </c>
      <c r="AD654" s="35">
        <v>24</v>
      </c>
      <c r="AE654" s="209"/>
      <c r="AF654" s="35">
        <f t="shared" ref="AF654:AF667" si="716">IF(U654="Correctivo",10,0)</f>
        <v>10</v>
      </c>
      <c r="AG654" s="35">
        <f t="shared" ref="AG654:AG667" si="717">IF(T654="Probabilidad",0,IF(V654="Automatizado",25,IF(V654="Manual",15,0)))</f>
        <v>15</v>
      </c>
      <c r="AH654" s="35" t="e">
        <f>($AI$7*((AF654+AG654))/100)</f>
        <v>#VALUE!</v>
      </c>
      <c r="AI654" s="35" t="e">
        <f>AI653-AH654</f>
        <v>#VALUE!</v>
      </c>
      <c r="AJ654" s="188"/>
      <c r="AK654" s="188"/>
      <c r="AL654" s="203"/>
      <c r="AM654" s="34"/>
      <c r="AN654" s="68"/>
      <c r="AO654" s="68"/>
      <c r="AP654" s="68"/>
      <c r="AQ654" s="68"/>
    </row>
    <row r="655" spans="1:43" ht="116" x14ac:dyDescent="0.35">
      <c r="A655" s="259"/>
      <c r="B655" s="189"/>
      <c r="C655" s="192"/>
      <c r="D655" s="195"/>
      <c r="E655" s="198"/>
      <c r="F655" s="230"/>
      <c r="G655" s="230"/>
      <c r="H655" s="201"/>
      <c r="I655" s="204"/>
      <c r="J655" s="204"/>
      <c r="K655" s="189"/>
      <c r="L655" s="189"/>
      <c r="M655" s="189"/>
      <c r="N655" s="189"/>
      <c r="O655" s="207"/>
      <c r="P655" s="189"/>
      <c r="Q655" s="207"/>
      <c r="R655" s="189"/>
      <c r="S655" s="55" t="s">
        <v>1594</v>
      </c>
      <c r="T655" s="35" t="str">
        <f t="shared" si="715"/>
        <v>Probabilidad</v>
      </c>
      <c r="U655" s="36" t="s">
        <v>83</v>
      </c>
      <c r="V655" s="36" t="s">
        <v>84</v>
      </c>
      <c r="W655" s="36" t="s">
        <v>338</v>
      </c>
      <c r="X655" s="36" t="s">
        <v>101</v>
      </c>
      <c r="Y655" s="36" t="s">
        <v>127</v>
      </c>
      <c r="Z655" s="210"/>
      <c r="AA655" s="35">
        <v>25</v>
      </c>
      <c r="AB655" s="35">
        <v>15</v>
      </c>
      <c r="AC655" s="35">
        <v>9.6</v>
      </c>
      <c r="AD655" s="35">
        <v>14.4</v>
      </c>
      <c r="AE655" s="210"/>
      <c r="AF655" s="35">
        <f t="shared" si="716"/>
        <v>0</v>
      </c>
      <c r="AG655" s="35">
        <f t="shared" si="717"/>
        <v>0</v>
      </c>
      <c r="AH655" s="35">
        <f>($AI$8*((AF655+AG655))/100)</f>
        <v>0</v>
      </c>
      <c r="AI655" s="35" t="e">
        <f>AI654-AH655</f>
        <v>#VALUE!</v>
      </c>
      <c r="AJ655" s="189"/>
      <c r="AK655" s="189"/>
      <c r="AL655" s="204"/>
      <c r="AM655" s="34"/>
      <c r="AN655" s="68"/>
      <c r="AO655" s="68"/>
      <c r="AP655" s="68"/>
      <c r="AQ655" s="68"/>
    </row>
    <row r="656" spans="1:43" ht="130.5" x14ac:dyDescent="0.35">
      <c r="A656" s="259">
        <v>196</v>
      </c>
      <c r="B656" s="187" t="s">
        <v>1587</v>
      </c>
      <c r="C656" s="190" t="s">
        <v>1595</v>
      </c>
      <c r="D656" s="193" t="s">
        <v>1596</v>
      </c>
      <c r="E656" s="196" t="s">
        <v>70</v>
      </c>
      <c r="F656" s="228" t="s">
        <v>1597</v>
      </c>
      <c r="G656" s="228" t="s">
        <v>1598</v>
      </c>
      <c r="H656" s="199" t="str">
        <f>CONCATENATE(E656," ",F656," ",G656)</f>
        <v>Posibilidad de pérdida económica y reputacional ante nuestros grupos de valor y entes territoriales por la imposibilidad de realizar las asistencias técnicas, debido a insuficiencia presupuestal, mala conectividad, situaciones de orden público o falta de interés de las entidades</v>
      </c>
      <c r="I656" s="202" t="s">
        <v>74</v>
      </c>
      <c r="J656" s="202" t="s">
        <v>1425</v>
      </c>
      <c r="K656" s="187" t="s">
        <v>212</v>
      </c>
      <c r="L656" s="187" t="s">
        <v>606</v>
      </c>
      <c r="M656" s="187">
        <v>150</v>
      </c>
      <c r="N656" s="187" t="s">
        <v>124</v>
      </c>
      <c r="O656" s="205">
        <f t="shared" ref="O656" si="718">IF(N656="Muy alta",100,IF(N656="Alta",80,IF(N656="Media",60,IF(N656="Baja",40,IF(N656="Muy baja",20,0)))))</f>
        <v>40</v>
      </c>
      <c r="P656" s="187" t="s">
        <v>88</v>
      </c>
      <c r="Q656" s="205">
        <f t="shared" ref="Q656" si="719">IF(P656="Catastrófico",100,IF(P656="Mayor",80,IF(P656="Moderado",60,IF(P656="Menor",40,IF(P656="Leve",20,0)))))</f>
        <v>60</v>
      </c>
      <c r="R656" s="187" t="s">
        <v>88</v>
      </c>
      <c r="S656" s="55" t="s">
        <v>1599</v>
      </c>
      <c r="T656" s="35" t="str">
        <f t="shared" si="715"/>
        <v>Probabilidad</v>
      </c>
      <c r="U656" s="36" t="s">
        <v>83</v>
      </c>
      <c r="V656" s="36" t="s">
        <v>84</v>
      </c>
      <c r="W656" s="36" t="s">
        <v>85</v>
      </c>
      <c r="X656" s="36" t="s">
        <v>86</v>
      </c>
      <c r="Y656" s="36" t="s">
        <v>87</v>
      </c>
      <c r="Z656" s="208">
        <v>24</v>
      </c>
      <c r="AA656" s="35">
        <v>25</v>
      </c>
      <c r="AB656" s="35">
        <v>15</v>
      </c>
      <c r="AC656" s="35">
        <v>16</v>
      </c>
      <c r="AD656" s="35">
        <v>24</v>
      </c>
      <c r="AE656" s="208">
        <v>45</v>
      </c>
      <c r="AF656" s="35">
        <f t="shared" si="716"/>
        <v>0</v>
      </c>
      <c r="AG656" s="35">
        <f t="shared" si="717"/>
        <v>0</v>
      </c>
      <c r="AH656" s="35">
        <f>($Q$10*((AF656+AG656))/100)</f>
        <v>0</v>
      </c>
      <c r="AI656" s="35">
        <f>Q656-AH656</f>
        <v>60</v>
      </c>
      <c r="AJ656" s="187" t="s">
        <v>88</v>
      </c>
      <c r="AK656" s="187" t="s">
        <v>89</v>
      </c>
      <c r="AL656" s="202" t="s">
        <v>1600</v>
      </c>
      <c r="AM656" s="34"/>
      <c r="AN656" s="68"/>
      <c r="AO656" s="68"/>
      <c r="AP656" s="68"/>
      <c r="AQ656" s="68"/>
    </row>
    <row r="657" spans="1:43" ht="101.5" x14ac:dyDescent="0.35">
      <c r="A657" s="259"/>
      <c r="B657" s="188"/>
      <c r="C657" s="191"/>
      <c r="D657" s="194"/>
      <c r="E657" s="197"/>
      <c r="F657" s="229"/>
      <c r="G657" s="229"/>
      <c r="H657" s="200"/>
      <c r="I657" s="203"/>
      <c r="J657" s="203"/>
      <c r="K657" s="188"/>
      <c r="L657" s="188"/>
      <c r="M657" s="188"/>
      <c r="N657" s="188"/>
      <c r="O657" s="206"/>
      <c r="P657" s="188"/>
      <c r="Q657" s="206"/>
      <c r="R657" s="188"/>
      <c r="S657" s="55" t="s">
        <v>1601</v>
      </c>
      <c r="T657" s="35" t="str">
        <f t="shared" si="715"/>
        <v>Impacto</v>
      </c>
      <c r="U657" s="36" t="s">
        <v>93</v>
      </c>
      <c r="V657" s="36" t="s">
        <v>84</v>
      </c>
      <c r="W657" s="36" t="s">
        <v>85</v>
      </c>
      <c r="X657" s="36" t="s">
        <v>86</v>
      </c>
      <c r="Y657" s="36" t="s">
        <v>127</v>
      </c>
      <c r="Z657" s="209"/>
      <c r="AA657" s="35">
        <v>0</v>
      </c>
      <c r="AB657" s="35">
        <v>0</v>
      </c>
      <c r="AC657" s="35">
        <v>0</v>
      </c>
      <c r="AD657" s="35">
        <v>24</v>
      </c>
      <c r="AE657" s="209"/>
      <c r="AF657" s="35">
        <f t="shared" si="716"/>
        <v>10</v>
      </c>
      <c r="AG657" s="35">
        <f t="shared" si="717"/>
        <v>15</v>
      </c>
      <c r="AH657" s="35">
        <f>($AI$10*((AF657+AG657))/100)</f>
        <v>15</v>
      </c>
      <c r="AI657" s="35">
        <f>AI656-AH657</f>
        <v>45</v>
      </c>
      <c r="AJ657" s="188"/>
      <c r="AK657" s="188"/>
      <c r="AL657" s="203"/>
      <c r="AM657" s="34"/>
      <c r="AN657" s="68"/>
      <c r="AO657" s="68"/>
      <c r="AP657" s="68"/>
      <c r="AQ657" s="68"/>
    </row>
    <row r="658" spans="1:43" ht="159.5" x14ac:dyDescent="0.35">
      <c r="A658" s="259">
        <v>197</v>
      </c>
      <c r="B658" s="187" t="s">
        <v>1587</v>
      </c>
      <c r="C658" s="190" t="s">
        <v>1602</v>
      </c>
      <c r="D658" s="193" t="s">
        <v>1603</v>
      </c>
      <c r="E658" s="196" t="s">
        <v>70</v>
      </c>
      <c r="F658" s="228" t="s">
        <v>1604</v>
      </c>
      <c r="G658" s="228" t="s">
        <v>1605</v>
      </c>
      <c r="H658" s="199" t="str">
        <f t="shared" ref="H658" si="720">CONCATENATE(E658," ",F658," ",G658)</f>
        <v>Posibilidad de pérdida económica y reputacional ante nuestros grupos de valor, comunidades receptoras, entes territoriales y entidades del SNARIV por la imposibilidad de implementar la estrategia de tejido social debido a falta de interés de la comunidad, imposibilidad de los lideres para ejercer su liderazgo, falta de contratación y cumplimiento por parte del operador (calidad, oportunidad), insuficiencia presupuestal (contratación referentes), situaciones de orden público, riesgos de salud (biológicos, COVID -19, entre otros), desastres naturales y disposición de las administraciones municipales</v>
      </c>
      <c r="I658" s="202" t="s">
        <v>74</v>
      </c>
      <c r="J658" s="202" t="s">
        <v>1425</v>
      </c>
      <c r="K658" s="187" t="s">
        <v>212</v>
      </c>
      <c r="L658" s="187" t="s">
        <v>606</v>
      </c>
      <c r="M658" s="187">
        <v>4</v>
      </c>
      <c r="N658" s="187" t="s">
        <v>146</v>
      </c>
      <c r="O658" s="205">
        <f t="shared" ref="O658" si="721">IF(N658="Muy alta",100,IF(N658="Alta",80,IF(N658="Media",60,IF(N658="Baja",40,IF(N658="Muy baja",20,0)))))</f>
        <v>20</v>
      </c>
      <c r="P658" s="187" t="s">
        <v>88</v>
      </c>
      <c r="Q658" s="205">
        <f t="shared" ref="Q658" si="722">IF(P658="Catastrófico",100,IF(P658="Mayor",80,IF(P658="Moderado",60,IF(P658="Menor",40,IF(P658="Leve",20,0)))))</f>
        <v>60</v>
      </c>
      <c r="R658" s="187" t="s">
        <v>88</v>
      </c>
      <c r="S658" s="55" t="s">
        <v>1606</v>
      </c>
      <c r="T658" s="35" t="str">
        <f t="shared" si="715"/>
        <v>Probabilidad</v>
      </c>
      <c r="U658" s="36" t="s">
        <v>83</v>
      </c>
      <c r="V658" s="36" t="s">
        <v>84</v>
      </c>
      <c r="W658" s="36" t="s">
        <v>85</v>
      </c>
      <c r="X658" s="36" t="s">
        <v>86</v>
      </c>
      <c r="Y658" s="36" t="s">
        <v>127</v>
      </c>
      <c r="Z658" s="208">
        <v>12</v>
      </c>
      <c r="AA658" s="35">
        <v>25</v>
      </c>
      <c r="AB658" s="35">
        <v>15</v>
      </c>
      <c r="AC658" s="35">
        <v>8</v>
      </c>
      <c r="AD658" s="35">
        <v>12</v>
      </c>
      <c r="AE658" s="208">
        <v>45</v>
      </c>
      <c r="AF658" s="35">
        <f t="shared" si="716"/>
        <v>0</v>
      </c>
      <c r="AG658" s="35">
        <f t="shared" si="717"/>
        <v>0</v>
      </c>
      <c r="AH658" s="35">
        <f>($Q$12*((AF658+AG658))/100)</f>
        <v>0</v>
      </c>
      <c r="AI658" s="35">
        <f>Q658-AH658</f>
        <v>60</v>
      </c>
      <c r="AJ658" s="187" t="s">
        <v>269</v>
      </c>
      <c r="AK658" s="187" t="s">
        <v>89</v>
      </c>
      <c r="AL658" s="202" t="s">
        <v>1592</v>
      </c>
      <c r="AM658" s="34"/>
      <c r="AN658" s="68"/>
      <c r="AO658" s="68"/>
      <c r="AP658" s="68"/>
      <c r="AQ658" s="68"/>
    </row>
    <row r="659" spans="1:43" ht="101.5" x14ac:dyDescent="0.35">
      <c r="A659" s="259"/>
      <c r="B659" s="188"/>
      <c r="C659" s="191"/>
      <c r="D659" s="194"/>
      <c r="E659" s="197"/>
      <c r="F659" s="229"/>
      <c r="G659" s="229"/>
      <c r="H659" s="200"/>
      <c r="I659" s="203"/>
      <c r="J659" s="203"/>
      <c r="K659" s="188"/>
      <c r="L659" s="188"/>
      <c r="M659" s="188"/>
      <c r="N659" s="188"/>
      <c r="O659" s="206"/>
      <c r="P659" s="188"/>
      <c r="Q659" s="206"/>
      <c r="R659" s="188"/>
      <c r="S659" s="55" t="s">
        <v>1607</v>
      </c>
      <c r="T659" s="35" t="str">
        <f t="shared" si="715"/>
        <v>Impacto</v>
      </c>
      <c r="U659" s="36" t="s">
        <v>93</v>
      </c>
      <c r="V659" s="36" t="s">
        <v>84</v>
      </c>
      <c r="W659" s="36" t="s">
        <v>85</v>
      </c>
      <c r="X659" s="36" t="s">
        <v>86</v>
      </c>
      <c r="Y659" s="36" t="s">
        <v>127</v>
      </c>
      <c r="Z659" s="209"/>
      <c r="AA659" s="35">
        <v>0</v>
      </c>
      <c r="AB659" s="35">
        <v>0</v>
      </c>
      <c r="AC659" s="35">
        <v>0</v>
      </c>
      <c r="AD659" s="35">
        <v>12</v>
      </c>
      <c r="AE659" s="209"/>
      <c r="AF659" s="35">
        <f t="shared" si="716"/>
        <v>10</v>
      </c>
      <c r="AG659" s="35">
        <f t="shared" si="717"/>
        <v>15</v>
      </c>
      <c r="AH659" s="35">
        <f>($AI$12*((AF659+AG659))/100)</f>
        <v>20</v>
      </c>
      <c r="AI659" s="35">
        <f>AI658-AH659</f>
        <v>40</v>
      </c>
      <c r="AJ659" s="188"/>
      <c r="AK659" s="188"/>
      <c r="AL659" s="203"/>
      <c r="AM659" s="34"/>
      <c r="AN659" s="68"/>
      <c r="AO659" s="68"/>
      <c r="AP659" s="68"/>
      <c r="AQ659" s="68"/>
    </row>
    <row r="660" spans="1:43" ht="116" x14ac:dyDescent="0.35">
      <c r="A660" s="259">
        <v>198</v>
      </c>
      <c r="B660" s="187" t="s">
        <v>1587</v>
      </c>
      <c r="C660" s="190" t="s">
        <v>1328</v>
      </c>
      <c r="D660" s="193" t="s">
        <v>1329</v>
      </c>
      <c r="E660" s="196" t="s">
        <v>70</v>
      </c>
      <c r="F660" s="193"/>
      <c r="G660" s="193"/>
      <c r="H660" s="199" t="s">
        <v>1608</v>
      </c>
      <c r="I660" s="202" t="s">
        <v>96</v>
      </c>
      <c r="J660" s="202" t="s">
        <v>1425</v>
      </c>
      <c r="K660" s="187" t="s">
        <v>97</v>
      </c>
      <c r="L660" s="187" t="s">
        <v>111</v>
      </c>
      <c r="M660" s="187">
        <v>4000</v>
      </c>
      <c r="N660" s="187" t="s">
        <v>214</v>
      </c>
      <c r="O660" s="205">
        <f t="shared" ref="O660" si="723">IF(N660="Muy alta",100,IF(N660="Alta",80,IF(N660="Media",60,IF(N660="Baja",40,IF(N660="Muy baja",20,0)))))</f>
        <v>100</v>
      </c>
      <c r="P660" s="187" t="s">
        <v>79</v>
      </c>
      <c r="Q660" s="205">
        <f t="shared" ref="Q660" si="724">IF(P660="Catastrófico",100,IF(P660="Mayor",80,IF(P660="Moderado",60,IF(P660="Menor",40,IF(P660="Leve",20,0)))))</f>
        <v>80</v>
      </c>
      <c r="R660" s="187" t="s">
        <v>80</v>
      </c>
      <c r="S660" s="55" t="s">
        <v>1609</v>
      </c>
      <c r="T660" s="35" t="str">
        <f t="shared" si="715"/>
        <v>Probabilidad</v>
      </c>
      <c r="U660" s="36" t="s">
        <v>83</v>
      </c>
      <c r="V660" s="36" t="s">
        <v>84</v>
      </c>
      <c r="W660" s="36" t="s">
        <v>85</v>
      </c>
      <c r="X660" s="36" t="s">
        <v>86</v>
      </c>
      <c r="Y660" s="36" t="s">
        <v>87</v>
      </c>
      <c r="Z660" s="208">
        <v>36</v>
      </c>
      <c r="AA660" s="35">
        <v>25</v>
      </c>
      <c r="AB660" s="35">
        <v>15</v>
      </c>
      <c r="AC660" s="35">
        <v>40</v>
      </c>
      <c r="AD660" s="35">
        <v>60</v>
      </c>
      <c r="AE660" s="208">
        <v>60</v>
      </c>
      <c r="AF660" s="35">
        <f t="shared" si="716"/>
        <v>0</v>
      </c>
      <c r="AG660" s="35">
        <f t="shared" si="717"/>
        <v>0</v>
      </c>
      <c r="AH660" s="35">
        <f>($Q$14*((AF660+AG660))/100)</f>
        <v>0</v>
      </c>
      <c r="AI660" s="35">
        <f>Q660-AH660</f>
        <v>80</v>
      </c>
      <c r="AJ660" s="187" t="s">
        <v>88</v>
      </c>
      <c r="AK660" s="187" t="s">
        <v>102</v>
      </c>
      <c r="AL660" s="202" t="s">
        <v>1610</v>
      </c>
      <c r="AM660" s="187" t="s">
        <v>1611</v>
      </c>
      <c r="AN660" s="179">
        <v>44563</v>
      </c>
      <c r="AO660" s="179">
        <v>44926</v>
      </c>
      <c r="AP660" s="179">
        <v>44834</v>
      </c>
      <c r="AQ660" s="187" t="s">
        <v>1612</v>
      </c>
    </row>
    <row r="661" spans="1:43" ht="188.5" x14ac:dyDescent="0.35">
      <c r="A661" s="259"/>
      <c r="B661" s="188"/>
      <c r="C661" s="191"/>
      <c r="D661" s="194"/>
      <c r="E661" s="197"/>
      <c r="F661" s="194"/>
      <c r="G661" s="194"/>
      <c r="H661" s="200"/>
      <c r="I661" s="203"/>
      <c r="J661" s="203"/>
      <c r="K661" s="188"/>
      <c r="L661" s="188"/>
      <c r="M661" s="188"/>
      <c r="N661" s="188"/>
      <c r="O661" s="206"/>
      <c r="P661" s="188"/>
      <c r="Q661" s="206"/>
      <c r="R661" s="188"/>
      <c r="S661" s="55" t="s">
        <v>1613</v>
      </c>
      <c r="T661" s="35" t="str">
        <f t="shared" si="715"/>
        <v>Probabilidad</v>
      </c>
      <c r="U661" s="36" t="s">
        <v>83</v>
      </c>
      <c r="V661" s="36" t="s">
        <v>84</v>
      </c>
      <c r="W661" s="36" t="s">
        <v>85</v>
      </c>
      <c r="X661" s="36" t="s">
        <v>86</v>
      </c>
      <c r="Y661" s="36" t="s">
        <v>87</v>
      </c>
      <c r="Z661" s="209"/>
      <c r="AA661" s="35">
        <v>25</v>
      </c>
      <c r="AB661" s="35">
        <v>15</v>
      </c>
      <c r="AC661" s="35">
        <v>24</v>
      </c>
      <c r="AD661" s="35">
        <v>36</v>
      </c>
      <c r="AE661" s="209"/>
      <c r="AF661" s="35">
        <f t="shared" si="716"/>
        <v>0</v>
      </c>
      <c r="AG661" s="35">
        <f t="shared" si="717"/>
        <v>0</v>
      </c>
      <c r="AH661" s="35">
        <f>($AI$14*((AF661+AG661))/100)</f>
        <v>0</v>
      </c>
      <c r="AI661" s="35">
        <f>AI660-AH661</f>
        <v>80</v>
      </c>
      <c r="AJ661" s="188"/>
      <c r="AK661" s="188"/>
      <c r="AL661" s="203"/>
      <c r="AM661" s="188"/>
      <c r="AN661" s="180"/>
      <c r="AO661" s="180"/>
      <c r="AP661" s="180"/>
      <c r="AQ661" s="188"/>
    </row>
    <row r="662" spans="1:43" ht="145" x14ac:dyDescent="0.35">
      <c r="A662" s="259"/>
      <c r="B662" s="189"/>
      <c r="C662" s="192"/>
      <c r="D662" s="195"/>
      <c r="E662" s="198"/>
      <c r="F662" s="195"/>
      <c r="G662" s="195"/>
      <c r="H662" s="201"/>
      <c r="I662" s="204"/>
      <c r="J662" s="204"/>
      <c r="K662" s="189"/>
      <c r="L662" s="189"/>
      <c r="M662" s="189"/>
      <c r="N662" s="189"/>
      <c r="O662" s="207"/>
      <c r="P662" s="189"/>
      <c r="Q662" s="207"/>
      <c r="R662" s="189"/>
      <c r="S662" s="55" t="s">
        <v>1614</v>
      </c>
      <c r="T662" s="35" t="str">
        <f t="shared" si="715"/>
        <v>Impacto</v>
      </c>
      <c r="U662" s="36" t="s">
        <v>93</v>
      </c>
      <c r="V662" s="36" t="s">
        <v>84</v>
      </c>
      <c r="W662" s="36" t="s">
        <v>85</v>
      </c>
      <c r="X662" s="36" t="s">
        <v>86</v>
      </c>
      <c r="Y662" s="36" t="s">
        <v>127</v>
      </c>
      <c r="Z662" s="210"/>
      <c r="AA662" s="35">
        <v>0</v>
      </c>
      <c r="AB662" s="35">
        <v>0</v>
      </c>
      <c r="AC662" s="35">
        <v>0</v>
      </c>
      <c r="AD662" s="35">
        <v>36</v>
      </c>
      <c r="AE662" s="210"/>
      <c r="AF662" s="35">
        <f t="shared" si="716"/>
        <v>10</v>
      </c>
      <c r="AG662" s="35">
        <f t="shared" si="717"/>
        <v>15</v>
      </c>
      <c r="AH662" s="35">
        <f>($AI$15*((AF662+AG662))/100)</f>
        <v>20</v>
      </c>
      <c r="AI662" s="35">
        <f>AI661-AH662</f>
        <v>60</v>
      </c>
      <c r="AJ662" s="189"/>
      <c r="AK662" s="189"/>
      <c r="AL662" s="204"/>
      <c r="AM662" s="189"/>
      <c r="AN662" s="181"/>
      <c r="AO662" s="181"/>
      <c r="AP662" s="181"/>
      <c r="AQ662" s="189"/>
    </row>
    <row r="663" spans="1:43" ht="116" x14ac:dyDescent="0.35">
      <c r="A663" s="259">
        <v>199</v>
      </c>
      <c r="B663" s="187" t="s">
        <v>1587</v>
      </c>
      <c r="C663" s="190" t="s">
        <v>1615</v>
      </c>
      <c r="D663" s="193" t="s">
        <v>1407</v>
      </c>
      <c r="E663" s="196" t="s">
        <v>70</v>
      </c>
      <c r="F663" s="228"/>
      <c r="G663" s="202"/>
      <c r="H663" s="199" t="s">
        <v>1616</v>
      </c>
      <c r="I663" s="202" t="s">
        <v>96</v>
      </c>
      <c r="J663" s="202" t="s">
        <v>1425</v>
      </c>
      <c r="K663" s="187" t="s">
        <v>97</v>
      </c>
      <c r="L663" s="187" t="s">
        <v>111</v>
      </c>
      <c r="M663" s="187">
        <v>56</v>
      </c>
      <c r="N663" s="187" t="s">
        <v>124</v>
      </c>
      <c r="O663" s="205">
        <f t="shared" ref="O663" si="725">IF(N663="Muy alta",100,IF(N663="Alta",80,IF(N663="Media",60,IF(N663="Baja",40,IF(N663="Muy baja",20,0)))))</f>
        <v>40</v>
      </c>
      <c r="P663" s="187" t="s">
        <v>79</v>
      </c>
      <c r="Q663" s="205">
        <f t="shared" ref="Q663" si="726">IF(P663="Catastrófico",100,IF(P663="Mayor",80,IF(P663="Moderado",60,IF(P663="Menor",40,IF(P663="Leve",20,0)))))</f>
        <v>80</v>
      </c>
      <c r="R663" s="187" t="s">
        <v>80</v>
      </c>
      <c r="S663" s="55" t="s">
        <v>1617</v>
      </c>
      <c r="T663" s="35" t="str">
        <f t="shared" si="715"/>
        <v>Probabilidad</v>
      </c>
      <c r="U663" s="36" t="s">
        <v>83</v>
      </c>
      <c r="V663" s="36" t="s">
        <v>84</v>
      </c>
      <c r="W663" s="36" t="s">
        <v>85</v>
      </c>
      <c r="X663" s="36" t="s">
        <v>86</v>
      </c>
      <c r="Y663" s="36" t="s">
        <v>87</v>
      </c>
      <c r="Z663" s="208">
        <v>14.4</v>
      </c>
      <c r="AA663" s="35">
        <v>25</v>
      </c>
      <c r="AB663" s="35">
        <v>15</v>
      </c>
      <c r="AC663" s="35">
        <v>16</v>
      </c>
      <c r="AD663" s="35">
        <v>24</v>
      </c>
      <c r="AE663" s="208">
        <v>60</v>
      </c>
      <c r="AF663" s="35">
        <f t="shared" si="716"/>
        <v>0</v>
      </c>
      <c r="AG663" s="35">
        <f t="shared" si="717"/>
        <v>0</v>
      </c>
      <c r="AH663" s="35">
        <f>($Q$17*((AF663+AG663))/100)</f>
        <v>0</v>
      </c>
      <c r="AI663" s="35">
        <f t="shared" ref="AI663" si="727">Q663-AH663</f>
        <v>80</v>
      </c>
      <c r="AJ663" s="187" t="s">
        <v>88</v>
      </c>
      <c r="AK663" s="187" t="s">
        <v>102</v>
      </c>
      <c r="AL663" s="202" t="s">
        <v>1610</v>
      </c>
      <c r="AM663" s="187" t="s">
        <v>1618</v>
      </c>
      <c r="AN663" s="179">
        <v>44563</v>
      </c>
      <c r="AO663" s="179">
        <v>44926</v>
      </c>
      <c r="AP663" s="179">
        <v>44804</v>
      </c>
      <c r="AQ663" s="187" t="s">
        <v>1619</v>
      </c>
    </row>
    <row r="664" spans="1:43" ht="145" x14ac:dyDescent="0.35">
      <c r="A664" s="259"/>
      <c r="B664" s="188"/>
      <c r="C664" s="191"/>
      <c r="D664" s="194"/>
      <c r="E664" s="197"/>
      <c r="F664" s="229"/>
      <c r="G664" s="203"/>
      <c r="H664" s="200"/>
      <c r="I664" s="203"/>
      <c r="J664" s="203"/>
      <c r="K664" s="188"/>
      <c r="L664" s="188"/>
      <c r="M664" s="188"/>
      <c r="N664" s="188"/>
      <c r="O664" s="206"/>
      <c r="P664" s="188"/>
      <c r="Q664" s="206"/>
      <c r="R664" s="188"/>
      <c r="S664" s="55" t="s">
        <v>1620</v>
      </c>
      <c r="T664" s="35" t="str">
        <f t="shared" si="715"/>
        <v>Probabilidad</v>
      </c>
      <c r="U664" s="36" t="s">
        <v>83</v>
      </c>
      <c r="V664" s="36" t="s">
        <v>84</v>
      </c>
      <c r="W664" s="36" t="s">
        <v>85</v>
      </c>
      <c r="X664" s="36" t="s">
        <v>86</v>
      </c>
      <c r="Y664" s="36" t="s">
        <v>87</v>
      </c>
      <c r="Z664" s="209"/>
      <c r="AA664" s="35">
        <v>25</v>
      </c>
      <c r="AB664" s="35">
        <v>15</v>
      </c>
      <c r="AC664" s="35">
        <v>9.6</v>
      </c>
      <c r="AD664" s="35">
        <v>14.4</v>
      </c>
      <c r="AE664" s="209"/>
      <c r="AF664" s="35">
        <f t="shared" si="716"/>
        <v>0</v>
      </c>
      <c r="AG664" s="35">
        <f t="shared" si="717"/>
        <v>0</v>
      </c>
      <c r="AH664" s="35">
        <f>($AI$17*((AF664+AG664))/100)</f>
        <v>0</v>
      </c>
      <c r="AI664" s="35">
        <f t="shared" ref="AI664:AI665" si="728">AI663-AH664</f>
        <v>80</v>
      </c>
      <c r="AJ664" s="188"/>
      <c r="AK664" s="188"/>
      <c r="AL664" s="203"/>
      <c r="AM664" s="188"/>
      <c r="AN664" s="180"/>
      <c r="AO664" s="180"/>
      <c r="AP664" s="180"/>
      <c r="AQ664" s="188"/>
    </row>
    <row r="665" spans="1:43" ht="101.5" x14ac:dyDescent="0.35">
      <c r="A665" s="259"/>
      <c r="B665" s="189"/>
      <c r="C665" s="192"/>
      <c r="D665" s="195"/>
      <c r="E665" s="198"/>
      <c r="F665" s="230"/>
      <c r="G665" s="204"/>
      <c r="H665" s="201"/>
      <c r="I665" s="204"/>
      <c r="J665" s="204"/>
      <c r="K665" s="189"/>
      <c r="L665" s="189"/>
      <c r="M665" s="189"/>
      <c r="N665" s="189"/>
      <c r="O665" s="207"/>
      <c r="P665" s="189"/>
      <c r="Q665" s="207"/>
      <c r="R665" s="189"/>
      <c r="S665" s="55" t="s">
        <v>1621</v>
      </c>
      <c r="T665" s="35" t="str">
        <f t="shared" si="715"/>
        <v>Impacto</v>
      </c>
      <c r="U665" s="36" t="s">
        <v>93</v>
      </c>
      <c r="V665" s="36" t="s">
        <v>84</v>
      </c>
      <c r="W665" s="36" t="s">
        <v>85</v>
      </c>
      <c r="X665" s="36" t="s">
        <v>86</v>
      </c>
      <c r="Y665" s="36" t="s">
        <v>127</v>
      </c>
      <c r="Z665" s="210"/>
      <c r="AA665" s="35">
        <v>0</v>
      </c>
      <c r="AB665" s="35">
        <v>0</v>
      </c>
      <c r="AC665" s="35">
        <v>0</v>
      </c>
      <c r="AD665" s="35">
        <v>14.4</v>
      </c>
      <c r="AE665" s="210"/>
      <c r="AF665" s="35">
        <f t="shared" si="716"/>
        <v>10</v>
      </c>
      <c r="AG665" s="35">
        <f t="shared" si="717"/>
        <v>15</v>
      </c>
      <c r="AH665" s="35">
        <f>($AI$18*((AF665+AG665))/100)</f>
        <v>10</v>
      </c>
      <c r="AI665" s="35">
        <f t="shared" si="728"/>
        <v>70</v>
      </c>
      <c r="AJ665" s="189"/>
      <c r="AK665" s="189"/>
      <c r="AL665" s="204"/>
      <c r="AM665" s="189"/>
      <c r="AN665" s="181"/>
      <c r="AO665" s="181"/>
      <c r="AP665" s="181"/>
      <c r="AQ665" s="189"/>
    </row>
    <row r="666" spans="1:43" ht="159.5" x14ac:dyDescent="0.35">
      <c r="A666" s="259">
        <v>200</v>
      </c>
      <c r="B666" s="187" t="s">
        <v>1587</v>
      </c>
      <c r="C666" s="190" t="s">
        <v>1328</v>
      </c>
      <c r="D666" s="193" t="s">
        <v>1622</v>
      </c>
      <c r="E666" s="196" t="s">
        <v>70</v>
      </c>
      <c r="F666" s="193" t="s">
        <v>1623</v>
      </c>
      <c r="G666" s="193" t="s">
        <v>1624</v>
      </c>
      <c r="H666" s="199" t="str">
        <f t="shared" ref="H666" si="729">CONCATENATE(E666," ",F666," ",G666)</f>
        <v>Posibilidad de pérdida económica y reputacional ante los grupos de valor, entes territoriales y  ministerio público por la imposibilidad de acompañar al proceso de elección e instalación de las mesas de participación departamentales debido a situaciones de orden público, desastres naturales, riesgos de salud (biológicos, COVID -19, entre otros), temas presupuestales, la no elección de las mesas municipales y cambio de cronograma de las actividades planeadas</v>
      </c>
      <c r="I666" s="202" t="s">
        <v>74</v>
      </c>
      <c r="J666" s="202" t="s">
        <v>1425</v>
      </c>
      <c r="K666" s="187" t="s">
        <v>76</v>
      </c>
      <c r="L666" s="187" t="s">
        <v>77</v>
      </c>
      <c r="M666" s="187">
        <v>3</v>
      </c>
      <c r="N666" s="187" t="s">
        <v>146</v>
      </c>
      <c r="O666" s="205">
        <f t="shared" ref="O666" si="730">IF(N666="Muy alta",100,IF(N666="Alta",80,IF(N666="Media",60,IF(N666="Baja",40,IF(N666="Muy baja",20,0)))))</f>
        <v>20</v>
      </c>
      <c r="P666" s="187" t="s">
        <v>88</v>
      </c>
      <c r="Q666" s="205">
        <f t="shared" ref="Q666" si="731">IF(P666="Catastrófico",100,IF(P666="Mayor",80,IF(P666="Moderado",60,IF(P666="Menor",40,IF(P666="Leve",20,0)))))</f>
        <v>60</v>
      </c>
      <c r="R666" s="187" t="s">
        <v>88</v>
      </c>
      <c r="S666" s="55" t="s">
        <v>1625</v>
      </c>
      <c r="T666" s="35" t="str">
        <f t="shared" si="715"/>
        <v>Probabilidad</v>
      </c>
      <c r="U666" s="36" t="s">
        <v>83</v>
      </c>
      <c r="V666" s="36" t="s">
        <v>84</v>
      </c>
      <c r="W666" s="36" t="s">
        <v>85</v>
      </c>
      <c r="X666" s="36" t="s">
        <v>86</v>
      </c>
      <c r="Y666" s="36" t="s">
        <v>87</v>
      </c>
      <c r="Z666" s="208">
        <v>12</v>
      </c>
      <c r="AA666" s="35">
        <v>25</v>
      </c>
      <c r="AB666" s="35">
        <v>15</v>
      </c>
      <c r="AC666" s="35">
        <v>8</v>
      </c>
      <c r="AD666" s="35">
        <v>12</v>
      </c>
      <c r="AE666" s="208">
        <v>45</v>
      </c>
      <c r="AF666" s="35">
        <f t="shared" si="716"/>
        <v>0</v>
      </c>
      <c r="AG666" s="35">
        <f t="shared" si="717"/>
        <v>0</v>
      </c>
      <c r="AH666" s="35">
        <f>($Q$20*((AF666+AG666))/100)</f>
        <v>0</v>
      </c>
      <c r="AI666" s="35">
        <f t="shared" ref="AI666" si="732">Q666-AH666</f>
        <v>60</v>
      </c>
      <c r="AJ666" s="187" t="s">
        <v>269</v>
      </c>
      <c r="AK666" s="187" t="s">
        <v>89</v>
      </c>
      <c r="AL666" s="202" t="s">
        <v>1592</v>
      </c>
      <c r="AM666" s="187" t="s">
        <v>91</v>
      </c>
      <c r="AN666" s="211"/>
      <c r="AO666" s="211"/>
      <c r="AP666" s="211"/>
      <c r="AQ666" s="211"/>
    </row>
    <row r="667" spans="1:43" ht="159.5" x14ac:dyDescent="0.35">
      <c r="A667" s="259"/>
      <c r="B667" s="188"/>
      <c r="C667" s="191"/>
      <c r="D667" s="194"/>
      <c r="E667" s="197"/>
      <c r="F667" s="194"/>
      <c r="G667" s="194"/>
      <c r="H667" s="200"/>
      <c r="I667" s="203"/>
      <c r="J667" s="203"/>
      <c r="K667" s="188"/>
      <c r="L667" s="188"/>
      <c r="M667" s="188"/>
      <c r="N667" s="188"/>
      <c r="O667" s="206"/>
      <c r="P667" s="188"/>
      <c r="Q667" s="206"/>
      <c r="R667" s="188"/>
      <c r="S667" s="55" t="s">
        <v>1626</v>
      </c>
      <c r="T667" s="35" t="str">
        <f t="shared" si="715"/>
        <v>Impacto</v>
      </c>
      <c r="U667" s="36" t="s">
        <v>93</v>
      </c>
      <c r="V667" s="36" t="s">
        <v>84</v>
      </c>
      <c r="W667" s="36" t="s">
        <v>85</v>
      </c>
      <c r="X667" s="36" t="s">
        <v>86</v>
      </c>
      <c r="Y667" s="36" t="s">
        <v>127</v>
      </c>
      <c r="Z667" s="209"/>
      <c r="AA667" s="35">
        <v>0</v>
      </c>
      <c r="AB667" s="35">
        <v>0</v>
      </c>
      <c r="AC667" s="35">
        <v>0</v>
      </c>
      <c r="AD667" s="35">
        <v>12</v>
      </c>
      <c r="AE667" s="209"/>
      <c r="AF667" s="35">
        <f t="shared" si="716"/>
        <v>10</v>
      </c>
      <c r="AG667" s="35">
        <f t="shared" si="717"/>
        <v>15</v>
      </c>
      <c r="AH667" s="35">
        <f>($AI$20*((AF667+AG667))/100)</f>
        <v>10</v>
      </c>
      <c r="AI667" s="35">
        <f t="shared" ref="AI667" si="733">AI666-AH667</f>
        <v>50</v>
      </c>
      <c r="AJ667" s="188"/>
      <c r="AK667" s="188"/>
      <c r="AL667" s="203"/>
      <c r="AM667" s="189"/>
      <c r="AN667" s="213"/>
      <c r="AO667" s="213"/>
      <c r="AP667" s="213"/>
      <c r="AQ667" s="213"/>
    </row>
    <row r="668" spans="1:43" ht="75" customHeight="1" x14ac:dyDescent="0.35">
      <c r="A668" s="186">
        <v>201</v>
      </c>
      <c r="B668" s="187" t="s">
        <v>1627</v>
      </c>
      <c r="C668" s="190" t="s">
        <v>1628</v>
      </c>
      <c r="D668" s="193" t="s">
        <v>1629</v>
      </c>
      <c r="E668" s="196" t="s">
        <v>129</v>
      </c>
      <c r="F668" s="228" t="s">
        <v>1630</v>
      </c>
      <c r="G668" s="228" t="s">
        <v>1631</v>
      </c>
      <c r="H668" s="199" t="str">
        <f>CONCATENATE(E668," ",F668," ",G668)</f>
        <v xml:space="preserve">Posibilidad de pérdida reputacional por no brindar asistencia técnica a las partes interesadas, para cumplir con los planes establecidos en los periodos y los que estipula la ley, debido a la falta de planeación y dinámica de las partes interesadas. </v>
      </c>
      <c r="I668" s="202" t="s">
        <v>74</v>
      </c>
      <c r="J668" s="202" t="s">
        <v>1425</v>
      </c>
      <c r="K668" s="187" t="s">
        <v>76</v>
      </c>
      <c r="L668" s="187" t="s">
        <v>77</v>
      </c>
      <c r="M668" s="187">
        <v>93</v>
      </c>
      <c r="N668" s="187" t="s">
        <v>124</v>
      </c>
      <c r="O668" s="205">
        <f>IF(N668="Muy alta",100,IF(N668="Alta",80,IF(N668="Media",60,IF(N668="Baja",40,IF(N668="Muy baja",20,0)))))</f>
        <v>40</v>
      </c>
      <c r="P668" s="187" t="s">
        <v>79</v>
      </c>
      <c r="Q668" s="205">
        <f>IF(P668="Catastrófico",100,IF(P668="Mayor",80,IF(P668="Moderado",60,IF(P668="Menor",40,IF(P668="Leve",20,0)))))</f>
        <v>80</v>
      </c>
      <c r="R668" s="187" t="s">
        <v>80</v>
      </c>
      <c r="S668" s="193" t="s">
        <v>1632</v>
      </c>
      <c r="T668" s="205" t="str">
        <f>IF(OR(U668="Preventivo",U668="Detectivo"),"Probabilidad",IF(U668="Correctivo","Impacto"," "))</f>
        <v>Probabilidad</v>
      </c>
      <c r="U668" s="187" t="s">
        <v>83</v>
      </c>
      <c r="V668" s="187" t="s">
        <v>84</v>
      </c>
      <c r="W668" s="187" t="s">
        <v>85</v>
      </c>
      <c r="X668" s="187" t="s">
        <v>86</v>
      </c>
      <c r="Y668" s="187" t="s">
        <v>87</v>
      </c>
      <c r="Z668" s="208">
        <v>24</v>
      </c>
      <c r="AA668" s="35">
        <v>25</v>
      </c>
      <c r="AB668" s="35">
        <v>15</v>
      </c>
      <c r="AC668" s="35">
        <v>16</v>
      </c>
      <c r="AD668" s="35">
        <v>24</v>
      </c>
      <c r="AE668" s="208">
        <v>80</v>
      </c>
      <c r="AF668" s="35">
        <f>IF(U668="Correctivo",10,0)</f>
        <v>0</v>
      </c>
      <c r="AG668" s="35">
        <f>IF(T668="Probabilidad",0,IF(V668="Automatizado",25,IF(V668="Manual",15,0)))</f>
        <v>0</v>
      </c>
      <c r="AH668" s="35" t="e">
        <f>($Q$7*((AF668+AG668))/100)</f>
        <v>#VALUE!</v>
      </c>
      <c r="AI668" s="35" t="e">
        <f>Q668-AH668</f>
        <v>#VALUE!</v>
      </c>
      <c r="AJ668" s="187" t="s">
        <v>80</v>
      </c>
      <c r="AK668" s="187" t="s">
        <v>89</v>
      </c>
      <c r="AL668" s="187" t="s">
        <v>1633</v>
      </c>
      <c r="AM668" s="187" t="s">
        <v>91</v>
      </c>
      <c r="AN668" s="205"/>
      <c r="AO668" s="205"/>
      <c r="AP668" s="205"/>
      <c r="AQ668" s="205"/>
    </row>
    <row r="669" spans="1:43" ht="75" customHeight="1" x14ac:dyDescent="0.35">
      <c r="A669" s="186"/>
      <c r="B669" s="188"/>
      <c r="C669" s="191"/>
      <c r="D669" s="194"/>
      <c r="E669" s="197"/>
      <c r="F669" s="229"/>
      <c r="G669" s="229"/>
      <c r="H669" s="200"/>
      <c r="I669" s="203"/>
      <c r="J669" s="203"/>
      <c r="K669" s="188"/>
      <c r="L669" s="188"/>
      <c r="M669" s="188"/>
      <c r="N669" s="188"/>
      <c r="O669" s="206"/>
      <c r="P669" s="188"/>
      <c r="Q669" s="206"/>
      <c r="R669" s="188"/>
      <c r="S669" s="194"/>
      <c r="T669" s="206"/>
      <c r="U669" s="188"/>
      <c r="V669" s="188"/>
      <c r="W669" s="188"/>
      <c r="X669" s="188"/>
      <c r="Y669" s="188"/>
      <c r="Z669" s="209"/>
      <c r="AA669" s="35">
        <v>0</v>
      </c>
      <c r="AB669" s="35">
        <v>0</v>
      </c>
      <c r="AC669" s="35">
        <v>0</v>
      </c>
      <c r="AD669" s="35">
        <v>24</v>
      </c>
      <c r="AE669" s="209"/>
      <c r="AF669" s="35">
        <f t="shared" ref="AF669:AF682" si="734">IF(U669="Correctivo",10,0)</f>
        <v>0</v>
      </c>
      <c r="AG669" s="35">
        <f t="shared" ref="AG669:AG682" si="735">IF(T669="Probabilidad",0,IF(V669="Automatizado",25,IF(V669="Manual",15,0)))</f>
        <v>0</v>
      </c>
      <c r="AH669" s="35" t="e">
        <f>($AI$7*((AF669+AG669))/100)</f>
        <v>#VALUE!</v>
      </c>
      <c r="AI669" s="35" t="e">
        <f>AI668-AH669</f>
        <v>#VALUE!</v>
      </c>
      <c r="AJ669" s="188"/>
      <c r="AK669" s="188"/>
      <c r="AL669" s="188"/>
      <c r="AM669" s="188"/>
      <c r="AN669" s="206"/>
      <c r="AO669" s="206"/>
      <c r="AP669" s="206"/>
      <c r="AQ669" s="206"/>
    </row>
    <row r="670" spans="1:43" ht="75" customHeight="1" x14ac:dyDescent="0.35">
      <c r="A670" s="186"/>
      <c r="B670" s="189"/>
      <c r="C670" s="192"/>
      <c r="D670" s="195"/>
      <c r="E670" s="198"/>
      <c r="F670" s="230"/>
      <c r="G670" s="230"/>
      <c r="H670" s="201"/>
      <c r="I670" s="204"/>
      <c r="J670" s="204"/>
      <c r="K670" s="189"/>
      <c r="L670" s="189"/>
      <c r="M670" s="189"/>
      <c r="N670" s="189"/>
      <c r="O670" s="207"/>
      <c r="P670" s="189"/>
      <c r="Q670" s="207"/>
      <c r="R670" s="189"/>
      <c r="S670" s="195"/>
      <c r="T670" s="207"/>
      <c r="U670" s="189"/>
      <c r="V670" s="189"/>
      <c r="W670" s="189"/>
      <c r="X670" s="189"/>
      <c r="Y670" s="189"/>
      <c r="Z670" s="210"/>
      <c r="AA670" s="35">
        <v>0</v>
      </c>
      <c r="AB670" s="35">
        <v>0</v>
      </c>
      <c r="AC670" s="35">
        <v>0</v>
      </c>
      <c r="AD670" s="35">
        <v>24</v>
      </c>
      <c r="AE670" s="210"/>
      <c r="AF670" s="35">
        <f t="shared" si="734"/>
        <v>0</v>
      </c>
      <c r="AG670" s="35">
        <f t="shared" si="735"/>
        <v>0</v>
      </c>
      <c r="AH670" s="35">
        <f>($AI$8*((AF670+AG670))/100)</f>
        <v>0</v>
      </c>
      <c r="AI670" s="35" t="e">
        <f>AI669-AH670</f>
        <v>#VALUE!</v>
      </c>
      <c r="AJ670" s="189"/>
      <c r="AK670" s="189"/>
      <c r="AL670" s="189"/>
      <c r="AM670" s="189"/>
      <c r="AN670" s="207"/>
      <c r="AO670" s="207"/>
      <c r="AP670" s="207"/>
      <c r="AQ670" s="207"/>
    </row>
    <row r="671" spans="1:43" ht="217.5" x14ac:dyDescent="0.35">
      <c r="A671" s="186">
        <v>202</v>
      </c>
      <c r="B671" s="187" t="s">
        <v>1627</v>
      </c>
      <c r="C671" s="190" t="s">
        <v>1363</v>
      </c>
      <c r="D671" s="193" t="s">
        <v>1407</v>
      </c>
      <c r="E671" s="196"/>
      <c r="F671" s="193"/>
      <c r="G671" s="193"/>
      <c r="H671" s="190" t="s">
        <v>1634</v>
      </c>
      <c r="I671" s="187" t="s">
        <v>96</v>
      </c>
      <c r="J671" s="187" t="s">
        <v>75</v>
      </c>
      <c r="K671" s="187" t="s">
        <v>97</v>
      </c>
      <c r="L671" s="187" t="s">
        <v>98</v>
      </c>
      <c r="M671" s="187">
        <v>12</v>
      </c>
      <c r="N671" s="187" t="s">
        <v>146</v>
      </c>
      <c r="O671" s="205">
        <f t="shared" ref="O671" si="736">IF(N671="Muy alta",100,IF(N671="Alta",80,IF(N671="Media",60,IF(N671="Baja",40,IF(N671="Muy baja",20,0)))))</f>
        <v>20</v>
      </c>
      <c r="P671" s="187" t="s">
        <v>147</v>
      </c>
      <c r="Q671" s="205">
        <f t="shared" ref="Q671" si="737">IF(P671="Catastrófico",100,IF(P671="Mayor",80,IF(P671="Moderado",60,IF(P671="Menor",40,IF(P671="Leve",20,0)))))</f>
        <v>100</v>
      </c>
      <c r="R671" s="279" t="s">
        <v>148</v>
      </c>
      <c r="S671" s="34" t="s">
        <v>1635</v>
      </c>
      <c r="T671" s="41" t="str">
        <f t="shared" ref="T671:T680" si="738">IF(OR(U671="Preventivo",U671="Detectivo"),"Probabilidad",IF(U671="Correctivo","Impacto"," "))</f>
        <v>Probabilidad</v>
      </c>
      <c r="U671" s="36" t="s">
        <v>83</v>
      </c>
      <c r="V671" s="36" t="s">
        <v>84</v>
      </c>
      <c r="W671" s="36" t="s">
        <v>85</v>
      </c>
      <c r="X671" s="36" t="s">
        <v>86</v>
      </c>
      <c r="Y671" s="36" t="s">
        <v>87</v>
      </c>
      <c r="Z671" s="208">
        <v>7.2</v>
      </c>
      <c r="AA671" s="35">
        <v>25</v>
      </c>
      <c r="AB671" s="35">
        <v>15</v>
      </c>
      <c r="AC671" s="35">
        <v>8</v>
      </c>
      <c r="AD671" s="35">
        <v>12</v>
      </c>
      <c r="AE671" s="208">
        <v>100</v>
      </c>
      <c r="AF671" s="35">
        <f t="shared" si="734"/>
        <v>0</v>
      </c>
      <c r="AG671" s="35">
        <f t="shared" si="735"/>
        <v>0</v>
      </c>
      <c r="AH671" s="35">
        <f>($Q$10*((AF671+AG671))/100)</f>
        <v>0</v>
      </c>
      <c r="AI671" s="35">
        <f>Q671-AH671</f>
        <v>100</v>
      </c>
      <c r="AJ671" s="187" t="s">
        <v>148</v>
      </c>
      <c r="AK671" s="187" t="s">
        <v>102</v>
      </c>
      <c r="AL671" s="187" t="s">
        <v>1636</v>
      </c>
      <c r="AM671" s="34" t="s">
        <v>1637</v>
      </c>
      <c r="AN671" s="123">
        <v>44562</v>
      </c>
      <c r="AO671" s="123">
        <v>44926</v>
      </c>
      <c r="AP671" s="123">
        <v>44747</v>
      </c>
      <c r="AQ671" s="35" t="s">
        <v>1638</v>
      </c>
    </row>
    <row r="672" spans="1:43" ht="130.5" x14ac:dyDescent="0.35">
      <c r="A672" s="186"/>
      <c r="B672" s="188"/>
      <c r="C672" s="191"/>
      <c r="D672" s="194"/>
      <c r="E672" s="197"/>
      <c r="F672" s="194"/>
      <c r="G672" s="194"/>
      <c r="H672" s="191"/>
      <c r="I672" s="188"/>
      <c r="J672" s="188"/>
      <c r="K672" s="188"/>
      <c r="L672" s="188"/>
      <c r="M672" s="188"/>
      <c r="N672" s="188"/>
      <c r="O672" s="206"/>
      <c r="P672" s="188"/>
      <c r="Q672" s="206"/>
      <c r="R672" s="280"/>
      <c r="S672" s="34" t="s">
        <v>1639</v>
      </c>
      <c r="T672" s="41" t="str">
        <f t="shared" si="738"/>
        <v>Probabilidad</v>
      </c>
      <c r="U672" s="36" t="s">
        <v>83</v>
      </c>
      <c r="V672" s="36" t="s">
        <v>84</v>
      </c>
      <c r="W672" s="36" t="s">
        <v>85</v>
      </c>
      <c r="X672" s="36" t="s">
        <v>86</v>
      </c>
      <c r="Y672" s="36" t="s">
        <v>87</v>
      </c>
      <c r="Z672" s="209"/>
      <c r="AA672" s="35">
        <v>25</v>
      </c>
      <c r="AB672" s="35">
        <v>15</v>
      </c>
      <c r="AC672" s="35">
        <v>4.8</v>
      </c>
      <c r="AD672" s="35">
        <v>7.2</v>
      </c>
      <c r="AE672" s="209"/>
      <c r="AF672" s="35">
        <f t="shared" si="734"/>
        <v>0</v>
      </c>
      <c r="AG672" s="35">
        <f t="shared" si="735"/>
        <v>0</v>
      </c>
      <c r="AH672" s="35">
        <f>($AI$10*((AF672+AG672))/100)</f>
        <v>0</v>
      </c>
      <c r="AI672" s="35">
        <f>AI671-AH672</f>
        <v>100</v>
      </c>
      <c r="AJ672" s="188"/>
      <c r="AK672" s="188"/>
      <c r="AL672" s="188"/>
      <c r="AM672" s="34" t="s">
        <v>1640</v>
      </c>
      <c r="AN672" s="123">
        <v>44562</v>
      </c>
      <c r="AO672" s="123">
        <v>44926</v>
      </c>
      <c r="AP672" s="123">
        <v>44747</v>
      </c>
      <c r="AQ672" s="35" t="s">
        <v>1638</v>
      </c>
    </row>
    <row r="673" spans="1:43" x14ac:dyDescent="0.35">
      <c r="A673" s="46"/>
      <c r="B673" s="189"/>
      <c r="C673" s="192"/>
      <c r="D673" s="195"/>
      <c r="E673" s="198"/>
      <c r="F673" s="195"/>
      <c r="G673" s="195"/>
      <c r="H673" s="192"/>
      <c r="I673" s="189"/>
      <c r="J673" s="189"/>
      <c r="K673" s="189"/>
      <c r="L673" s="189"/>
      <c r="M673" s="189"/>
      <c r="N673" s="189"/>
      <c r="O673" s="207"/>
      <c r="P673" s="189"/>
      <c r="Q673" s="207"/>
      <c r="R673" s="254"/>
      <c r="S673" s="37"/>
      <c r="T673" s="35" t="str">
        <f t="shared" si="738"/>
        <v xml:space="preserve"> </v>
      </c>
      <c r="U673" s="36"/>
      <c r="V673" s="36"/>
      <c r="W673" s="36"/>
      <c r="X673" s="36"/>
      <c r="Y673" s="36"/>
      <c r="Z673" s="210"/>
      <c r="AA673" s="35">
        <v>0</v>
      </c>
      <c r="AB673" s="35">
        <v>0</v>
      </c>
      <c r="AC673" s="35">
        <v>0</v>
      </c>
      <c r="AD673" s="35">
        <v>7.2</v>
      </c>
      <c r="AE673" s="210"/>
      <c r="AF673" s="35">
        <f t="shared" si="734"/>
        <v>0</v>
      </c>
      <c r="AG673" s="35">
        <f t="shared" si="735"/>
        <v>0</v>
      </c>
      <c r="AH673" s="35">
        <f>($AI$11*((AF673+AG673))/100)</f>
        <v>0</v>
      </c>
      <c r="AI673" s="35">
        <f>AI672-AH673</f>
        <v>100</v>
      </c>
      <c r="AJ673" s="189"/>
      <c r="AK673" s="189"/>
      <c r="AL673" s="189"/>
      <c r="AM673" s="34"/>
      <c r="AN673" s="68"/>
      <c r="AO673" s="68"/>
      <c r="AP673" s="68"/>
      <c r="AQ673" s="68"/>
    </row>
    <row r="674" spans="1:43" ht="116" x14ac:dyDescent="0.35">
      <c r="A674" s="258">
        <v>203</v>
      </c>
      <c r="B674" s="187" t="s">
        <v>1627</v>
      </c>
      <c r="C674" s="190" t="s">
        <v>1628</v>
      </c>
      <c r="D674" s="193" t="s">
        <v>1641</v>
      </c>
      <c r="E674" s="196" t="s">
        <v>129</v>
      </c>
      <c r="F674" s="228" t="s">
        <v>1642</v>
      </c>
      <c r="G674" s="228" t="s">
        <v>1643</v>
      </c>
      <c r="H674" s="199" t="str">
        <f t="shared" ref="H674" si="739">CONCATENATE(E674," ",F674," ",G674)</f>
        <v xml:space="preserve">Posibilidad de pérdida reputacional por no implementar las medidas contempladas a los sujetos colectivos  en los PIRC y las actividades a las victimas de enfoque diferencial y de genero, debido a la contratación tardía del operador y del personal idóneo para la implementación. </v>
      </c>
      <c r="I674" s="202" t="s">
        <v>74</v>
      </c>
      <c r="J674" s="202" t="s">
        <v>1425</v>
      </c>
      <c r="K674" s="187" t="s">
        <v>76</v>
      </c>
      <c r="L674" s="187" t="s">
        <v>77</v>
      </c>
      <c r="M674" s="187">
        <v>60</v>
      </c>
      <c r="N674" s="187" t="s">
        <v>124</v>
      </c>
      <c r="O674" s="205">
        <f t="shared" ref="O674" si="740">IF(N674="Muy alta",100,IF(N674="Alta",80,IF(N674="Media",60,IF(N674="Baja",40,IF(N674="Muy baja",20,0)))))</f>
        <v>40</v>
      </c>
      <c r="P674" s="187" t="s">
        <v>88</v>
      </c>
      <c r="Q674" s="205">
        <f t="shared" ref="Q674" si="741">IF(P674="Catastrófico",100,IF(P674="Mayor",80,IF(P674="Moderado",60,IF(P674="Menor",40,IF(P674="Leve",20,0)))))</f>
        <v>60</v>
      </c>
      <c r="R674" s="187" t="s">
        <v>88</v>
      </c>
      <c r="S674" s="34" t="s">
        <v>1644</v>
      </c>
      <c r="T674" s="35" t="str">
        <f t="shared" si="738"/>
        <v>Probabilidad</v>
      </c>
      <c r="U674" s="36" t="s">
        <v>83</v>
      </c>
      <c r="V674" s="36" t="s">
        <v>84</v>
      </c>
      <c r="W674" s="36" t="s">
        <v>85</v>
      </c>
      <c r="X674" s="36" t="s">
        <v>86</v>
      </c>
      <c r="Y674" s="36" t="s">
        <v>87</v>
      </c>
      <c r="Z674" s="208">
        <v>14.4</v>
      </c>
      <c r="AA674" s="35">
        <v>25</v>
      </c>
      <c r="AB674" s="35">
        <v>15</v>
      </c>
      <c r="AC674" s="35">
        <v>16</v>
      </c>
      <c r="AD674" s="35">
        <v>24</v>
      </c>
      <c r="AE674" s="208">
        <v>60</v>
      </c>
      <c r="AF674" s="35">
        <f t="shared" si="734"/>
        <v>0</v>
      </c>
      <c r="AG674" s="35">
        <f t="shared" si="735"/>
        <v>0</v>
      </c>
      <c r="AH674" s="35">
        <f>($Q$13*((AF674+AG674))/100)</f>
        <v>0</v>
      </c>
      <c r="AI674" s="35">
        <f>Q674-AH674</f>
        <v>60</v>
      </c>
      <c r="AJ674" s="187" t="s">
        <v>88</v>
      </c>
      <c r="AK674" s="187" t="s">
        <v>89</v>
      </c>
      <c r="AL674" s="187" t="s">
        <v>1645</v>
      </c>
      <c r="AM674" s="187" t="s">
        <v>91</v>
      </c>
      <c r="AN674" s="211"/>
      <c r="AO674" s="211"/>
      <c r="AP674" s="211"/>
      <c r="AQ674" s="211"/>
    </row>
    <row r="675" spans="1:43" ht="145" x14ac:dyDescent="0.35">
      <c r="A675" s="259"/>
      <c r="B675" s="188"/>
      <c r="C675" s="191"/>
      <c r="D675" s="194"/>
      <c r="E675" s="197"/>
      <c r="F675" s="229"/>
      <c r="G675" s="229"/>
      <c r="H675" s="200"/>
      <c r="I675" s="203"/>
      <c r="J675" s="203"/>
      <c r="K675" s="188"/>
      <c r="L675" s="188"/>
      <c r="M675" s="188"/>
      <c r="N675" s="188"/>
      <c r="O675" s="206"/>
      <c r="P675" s="188"/>
      <c r="Q675" s="206"/>
      <c r="R675" s="188"/>
      <c r="S675" s="34" t="s">
        <v>1646</v>
      </c>
      <c r="T675" s="35" t="str">
        <f t="shared" si="738"/>
        <v>Probabilidad</v>
      </c>
      <c r="U675" s="36" t="s">
        <v>83</v>
      </c>
      <c r="V675" s="36" t="s">
        <v>84</v>
      </c>
      <c r="W675" s="36" t="s">
        <v>85</v>
      </c>
      <c r="X675" s="36" t="s">
        <v>86</v>
      </c>
      <c r="Y675" s="36" t="s">
        <v>87</v>
      </c>
      <c r="Z675" s="209"/>
      <c r="AA675" s="35">
        <v>25</v>
      </c>
      <c r="AB675" s="35">
        <v>15</v>
      </c>
      <c r="AC675" s="35">
        <v>9.6</v>
      </c>
      <c r="AD675" s="35">
        <v>14.4</v>
      </c>
      <c r="AE675" s="209"/>
      <c r="AF675" s="35">
        <f t="shared" si="734"/>
        <v>0</v>
      </c>
      <c r="AG675" s="35">
        <f t="shared" si="735"/>
        <v>0</v>
      </c>
      <c r="AH675" s="35">
        <f>($AI$13*((AF675+AG675))/100)</f>
        <v>0</v>
      </c>
      <c r="AI675" s="35">
        <f>AI674-AH675</f>
        <v>60</v>
      </c>
      <c r="AJ675" s="188"/>
      <c r="AK675" s="188"/>
      <c r="AL675" s="188"/>
      <c r="AM675" s="188"/>
      <c r="AN675" s="212"/>
      <c r="AO675" s="212"/>
      <c r="AP675" s="212"/>
      <c r="AQ675" s="212"/>
    </row>
    <row r="676" spans="1:43" x14ac:dyDescent="0.35">
      <c r="A676" s="260"/>
      <c r="B676" s="189"/>
      <c r="C676" s="192"/>
      <c r="D676" s="195"/>
      <c r="E676" s="198"/>
      <c r="F676" s="230"/>
      <c r="G676" s="230"/>
      <c r="H676" s="201"/>
      <c r="I676" s="204"/>
      <c r="J676" s="204"/>
      <c r="K676" s="189"/>
      <c r="L676" s="189"/>
      <c r="M676" s="189"/>
      <c r="N676" s="189"/>
      <c r="O676" s="207"/>
      <c r="P676" s="189"/>
      <c r="Q676" s="207"/>
      <c r="R676" s="189"/>
      <c r="S676" s="37"/>
      <c r="T676" s="35" t="str">
        <f t="shared" si="738"/>
        <v xml:space="preserve"> </v>
      </c>
      <c r="U676" s="36"/>
      <c r="V676" s="36"/>
      <c r="W676" s="36"/>
      <c r="X676" s="36"/>
      <c r="Y676" s="36"/>
      <c r="Z676" s="210"/>
      <c r="AA676" s="35">
        <v>0</v>
      </c>
      <c r="AB676" s="35">
        <v>0</v>
      </c>
      <c r="AC676" s="35">
        <v>0</v>
      </c>
      <c r="AD676" s="35">
        <v>14.4</v>
      </c>
      <c r="AE676" s="210"/>
      <c r="AF676" s="35">
        <f t="shared" si="734"/>
        <v>0</v>
      </c>
      <c r="AG676" s="35">
        <f t="shared" si="735"/>
        <v>0</v>
      </c>
      <c r="AH676" s="35">
        <f>($AI$14*((AF676+AG676))/100)</f>
        <v>0</v>
      </c>
      <c r="AI676" s="35">
        <f>AI675-AH676</f>
        <v>60</v>
      </c>
      <c r="AJ676" s="189"/>
      <c r="AK676" s="189"/>
      <c r="AL676" s="189"/>
      <c r="AM676" s="189"/>
      <c r="AN676" s="213"/>
      <c r="AO676" s="213"/>
      <c r="AP676" s="213"/>
      <c r="AQ676" s="213"/>
    </row>
    <row r="677" spans="1:43" ht="60.75" customHeight="1" x14ac:dyDescent="0.35">
      <c r="A677" s="186">
        <v>204</v>
      </c>
      <c r="B677" s="187" t="s">
        <v>1627</v>
      </c>
      <c r="C677" s="190" t="s">
        <v>1328</v>
      </c>
      <c r="D677" s="193" t="s">
        <v>1329</v>
      </c>
      <c r="E677" s="196" t="s">
        <v>70</v>
      </c>
      <c r="F677" s="193" t="s">
        <v>1647</v>
      </c>
      <c r="G677" s="193" t="s">
        <v>1648</v>
      </c>
      <c r="H677" s="190" t="str">
        <f t="shared" ref="H677" si="742">CONCATENATE(E677," ",F677," ",G677)</f>
        <v xml:space="preserve">Posibilidad de pérdida económica y reputacional ante los grupos de valor por la no entrega de cartas de indemnización aptas a las victimas localizadas, debido a la falta de recursos por parte de las victimas para el traslado a los lugares de jornadas para la notificación de la medida de notificación. 
</v>
      </c>
      <c r="I677" s="187" t="s">
        <v>74</v>
      </c>
      <c r="J677" s="187" t="s">
        <v>1425</v>
      </c>
      <c r="K677" s="187" t="s">
        <v>212</v>
      </c>
      <c r="L677" s="187" t="s">
        <v>77</v>
      </c>
      <c r="M677" s="187">
        <v>35</v>
      </c>
      <c r="N677" s="187" t="s">
        <v>124</v>
      </c>
      <c r="O677" s="205">
        <f t="shared" ref="O677" si="743">IF(N677="Muy alta",100,IF(N677="Alta",80,IF(N677="Media",60,IF(N677="Baja",40,IF(N677="Muy baja",20,0)))))</f>
        <v>40</v>
      </c>
      <c r="P677" s="187" t="s">
        <v>125</v>
      </c>
      <c r="Q677" s="205">
        <f t="shared" ref="Q677" si="744">IF(P677="Catastrófico",100,IF(P677="Mayor",80,IF(P677="Moderado",60,IF(P677="Menor",40,IF(P677="Leve",20,0)))))</f>
        <v>40</v>
      </c>
      <c r="R677" s="187" t="s">
        <v>88</v>
      </c>
      <c r="S677" s="193" t="s">
        <v>1649</v>
      </c>
      <c r="T677" s="205" t="str">
        <f t="shared" si="738"/>
        <v>Probabilidad</v>
      </c>
      <c r="U677" s="187" t="s">
        <v>83</v>
      </c>
      <c r="V677" s="187" t="s">
        <v>84</v>
      </c>
      <c r="W677" s="187" t="s">
        <v>85</v>
      </c>
      <c r="X677" s="187" t="s">
        <v>86</v>
      </c>
      <c r="Y677" s="187" t="s">
        <v>87</v>
      </c>
      <c r="Z677" s="208">
        <v>24</v>
      </c>
      <c r="AA677" s="35">
        <v>25</v>
      </c>
      <c r="AB677" s="35">
        <v>15</v>
      </c>
      <c r="AC677" s="35">
        <v>16</v>
      </c>
      <c r="AD677" s="35">
        <v>24</v>
      </c>
      <c r="AE677" s="208">
        <v>40</v>
      </c>
      <c r="AF677" s="35">
        <f t="shared" si="734"/>
        <v>0</v>
      </c>
      <c r="AG677" s="35">
        <f t="shared" si="735"/>
        <v>0</v>
      </c>
      <c r="AH677" s="35">
        <f>($Q$16*((AF677+AG677))/100)</f>
        <v>0</v>
      </c>
      <c r="AI677" s="35">
        <f>Q677-AH677</f>
        <v>40</v>
      </c>
      <c r="AJ677" s="187" t="s">
        <v>88</v>
      </c>
      <c r="AK677" s="187" t="s">
        <v>89</v>
      </c>
      <c r="AL677" s="187" t="s">
        <v>1650</v>
      </c>
      <c r="AM677" s="187" t="s">
        <v>91</v>
      </c>
      <c r="AN677" s="211"/>
      <c r="AO677" s="211"/>
      <c r="AP677" s="211"/>
      <c r="AQ677" s="211"/>
    </row>
    <row r="678" spans="1:43" ht="60.75" customHeight="1" x14ac:dyDescent="0.35">
      <c r="A678" s="186"/>
      <c r="B678" s="188"/>
      <c r="C678" s="191"/>
      <c r="D678" s="194"/>
      <c r="E678" s="197"/>
      <c r="F678" s="194"/>
      <c r="G678" s="194"/>
      <c r="H678" s="191"/>
      <c r="I678" s="188"/>
      <c r="J678" s="188"/>
      <c r="K678" s="188"/>
      <c r="L678" s="188"/>
      <c r="M678" s="188"/>
      <c r="N678" s="188"/>
      <c r="O678" s="206"/>
      <c r="P678" s="188"/>
      <c r="Q678" s="206"/>
      <c r="R678" s="188"/>
      <c r="S678" s="194"/>
      <c r="T678" s="206"/>
      <c r="U678" s="188"/>
      <c r="V678" s="188"/>
      <c r="W678" s="188"/>
      <c r="X678" s="188"/>
      <c r="Y678" s="188"/>
      <c r="Z678" s="209"/>
      <c r="AA678" s="35">
        <v>0</v>
      </c>
      <c r="AB678" s="35">
        <v>0</v>
      </c>
      <c r="AC678" s="35">
        <v>0</v>
      </c>
      <c r="AD678" s="35">
        <v>24</v>
      </c>
      <c r="AE678" s="209"/>
      <c r="AF678" s="35">
        <f t="shared" si="734"/>
        <v>0</v>
      </c>
      <c r="AG678" s="35">
        <f t="shared" si="735"/>
        <v>0</v>
      </c>
      <c r="AH678" s="35">
        <f>($AI$16*((AF678+AG678))/100)</f>
        <v>0</v>
      </c>
      <c r="AI678" s="35">
        <f>AI677-AH678</f>
        <v>40</v>
      </c>
      <c r="AJ678" s="188"/>
      <c r="AK678" s="188"/>
      <c r="AL678" s="188"/>
      <c r="AM678" s="188"/>
      <c r="AN678" s="212"/>
      <c r="AO678" s="212"/>
      <c r="AP678" s="212"/>
      <c r="AQ678" s="212"/>
    </row>
    <row r="679" spans="1:43" ht="60.75" customHeight="1" x14ac:dyDescent="0.35">
      <c r="A679" s="186"/>
      <c r="B679" s="189"/>
      <c r="C679" s="192"/>
      <c r="D679" s="195"/>
      <c r="E679" s="198"/>
      <c r="F679" s="195"/>
      <c r="G679" s="195"/>
      <c r="H679" s="192"/>
      <c r="I679" s="189"/>
      <c r="J679" s="189"/>
      <c r="K679" s="189"/>
      <c r="L679" s="189"/>
      <c r="M679" s="189"/>
      <c r="N679" s="189"/>
      <c r="O679" s="207"/>
      <c r="P679" s="189"/>
      <c r="Q679" s="207"/>
      <c r="R679" s="189"/>
      <c r="S679" s="195"/>
      <c r="T679" s="207"/>
      <c r="U679" s="189"/>
      <c r="V679" s="189"/>
      <c r="W679" s="189"/>
      <c r="X679" s="189"/>
      <c r="Y679" s="189"/>
      <c r="Z679" s="210"/>
      <c r="AA679" s="35">
        <v>0</v>
      </c>
      <c r="AB679" s="35">
        <v>0</v>
      </c>
      <c r="AC679" s="35">
        <v>0</v>
      </c>
      <c r="AD679" s="35">
        <v>24</v>
      </c>
      <c r="AE679" s="210"/>
      <c r="AF679" s="35">
        <f t="shared" si="734"/>
        <v>0</v>
      </c>
      <c r="AG679" s="35">
        <f t="shared" si="735"/>
        <v>0</v>
      </c>
      <c r="AH679" s="35">
        <f>($AI$17*((AF679+AG679))/100)</f>
        <v>0</v>
      </c>
      <c r="AI679" s="35">
        <f>AI678-AH679</f>
        <v>40</v>
      </c>
      <c r="AJ679" s="189"/>
      <c r="AK679" s="189"/>
      <c r="AL679" s="189"/>
      <c r="AM679" s="189"/>
      <c r="AN679" s="213"/>
      <c r="AO679" s="213"/>
      <c r="AP679" s="213"/>
      <c r="AQ679" s="213"/>
    </row>
    <row r="680" spans="1:43" ht="62.25" customHeight="1" x14ac:dyDescent="0.35">
      <c r="A680" s="186">
        <v>205</v>
      </c>
      <c r="B680" s="187" t="s">
        <v>1627</v>
      </c>
      <c r="C680" s="190" t="s">
        <v>1628</v>
      </c>
      <c r="D680" s="193" t="s">
        <v>1651</v>
      </c>
      <c r="E680" s="196" t="s">
        <v>129</v>
      </c>
      <c r="F680" s="228" t="s">
        <v>1652</v>
      </c>
      <c r="G680" s="228" t="s">
        <v>1653</v>
      </c>
      <c r="H680" s="199" t="str">
        <f t="shared" ref="H680" si="745">CONCATENATE(E680," ",F680," ",G680)</f>
        <v>Posibilidad de pérdida reputacional Por no brindar acompañamiento a las victimas ni a las personerías de los municipios en el fortalecimiento y empoderamiento de la participación de las mesas de las victimas, debido a no contar con personal idóneo, falta de capacitación y falta de recursos para su ejecución.</v>
      </c>
      <c r="I680" s="202" t="s">
        <v>74</v>
      </c>
      <c r="J680" s="202" t="s">
        <v>1425</v>
      </c>
      <c r="K680" s="187" t="s">
        <v>76</v>
      </c>
      <c r="L680" s="187" t="s">
        <v>77</v>
      </c>
      <c r="M680" s="187">
        <v>31</v>
      </c>
      <c r="N680" s="187" t="s">
        <v>124</v>
      </c>
      <c r="O680" s="205">
        <f t="shared" ref="O680" si="746">IF(N680="Muy alta",100,IF(N680="Alta",80,IF(N680="Media",60,IF(N680="Baja",40,IF(N680="Muy baja",20,0)))))</f>
        <v>40</v>
      </c>
      <c r="P680" s="187" t="s">
        <v>88</v>
      </c>
      <c r="Q680" s="205">
        <f t="shared" ref="Q680" si="747">IF(P680="Catastrófico",100,IF(P680="Mayor",80,IF(P680="Moderado",60,IF(P680="Menor",40,IF(P680="Leve",20,0)))))</f>
        <v>60</v>
      </c>
      <c r="R680" s="187" t="s">
        <v>88</v>
      </c>
      <c r="S680" s="193" t="s">
        <v>1654</v>
      </c>
      <c r="T680" s="205" t="str">
        <f t="shared" si="738"/>
        <v>Probabilidad</v>
      </c>
      <c r="U680" s="187" t="s">
        <v>83</v>
      </c>
      <c r="V680" s="187" t="s">
        <v>84</v>
      </c>
      <c r="W680" s="187" t="s">
        <v>85</v>
      </c>
      <c r="X680" s="187" t="s">
        <v>86</v>
      </c>
      <c r="Y680" s="187" t="s">
        <v>87</v>
      </c>
      <c r="Z680" s="208">
        <v>24</v>
      </c>
      <c r="AA680" s="35">
        <v>25</v>
      </c>
      <c r="AB680" s="35">
        <v>15</v>
      </c>
      <c r="AC680" s="35">
        <v>16</v>
      </c>
      <c r="AD680" s="35">
        <v>24</v>
      </c>
      <c r="AE680" s="208">
        <v>60</v>
      </c>
      <c r="AF680" s="35">
        <f t="shared" si="734"/>
        <v>0</v>
      </c>
      <c r="AG680" s="35">
        <f t="shared" si="735"/>
        <v>0</v>
      </c>
      <c r="AH680" s="35">
        <f>($Q$19*((AF680+AG680))/100)</f>
        <v>0</v>
      </c>
      <c r="AI680" s="35">
        <f t="shared" ref="AI680" si="748">Q680-AH680</f>
        <v>60</v>
      </c>
      <c r="AJ680" s="187" t="s">
        <v>88</v>
      </c>
      <c r="AK680" s="187" t="s">
        <v>89</v>
      </c>
      <c r="AL680" s="187" t="s">
        <v>1650</v>
      </c>
      <c r="AM680" s="187" t="s">
        <v>91</v>
      </c>
      <c r="AN680" s="211"/>
      <c r="AO680" s="211"/>
      <c r="AP680" s="211"/>
      <c r="AQ680" s="211"/>
    </row>
    <row r="681" spans="1:43" ht="62.25" customHeight="1" x14ac:dyDescent="0.35">
      <c r="A681" s="186"/>
      <c r="B681" s="188"/>
      <c r="C681" s="191"/>
      <c r="D681" s="194"/>
      <c r="E681" s="197"/>
      <c r="F681" s="229"/>
      <c r="G681" s="229"/>
      <c r="H681" s="200"/>
      <c r="I681" s="203"/>
      <c r="J681" s="203"/>
      <c r="K681" s="188"/>
      <c r="L681" s="188"/>
      <c r="M681" s="188"/>
      <c r="N681" s="188"/>
      <c r="O681" s="206"/>
      <c r="P681" s="188"/>
      <c r="Q681" s="206"/>
      <c r="R681" s="220"/>
      <c r="S681" s="194"/>
      <c r="T681" s="206"/>
      <c r="U681" s="188"/>
      <c r="V681" s="188"/>
      <c r="W681" s="188"/>
      <c r="X681" s="188"/>
      <c r="Y681" s="188"/>
      <c r="Z681" s="209"/>
      <c r="AA681" s="35">
        <v>0</v>
      </c>
      <c r="AB681" s="35">
        <v>0</v>
      </c>
      <c r="AC681" s="35">
        <v>0</v>
      </c>
      <c r="AD681" s="35">
        <v>24</v>
      </c>
      <c r="AE681" s="209"/>
      <c r="AF681" s="35">
        <f t="shared" si="734"/>
        <v>0</v>
      </c>
      <c r="AG681" s="35">
        <f t="shared" si="735"/>
        <v>0</v>
      </c>
      <c r="AH681" s="35">
        <f>($AI$19*((AF681+AG681))/100)</f>
        <v>0</v>
      </c>
      <c r="AI681" s="35">
        <f t="shared" ref="AI681:AI682" si="749">AI680-AH681</f>
        <v>60</v>
      </c>
      <c r="AJ681" s="188"/>
      <c r="AK681" s="188"/>
      <c r="AL681" s="188"/>
      <c r="AM681" s="188"/>
      <c r="AN681" s="212"/>
      <c r="AO681" s="212"/>
      <c r="AP681" s="212"/>
      <c r="AQ681" s="212"/>
    </row>
    <row r="682" spans="1:43" ht="62.25" customHeight="1" x14ac:dyDescent="0.35">
      <c r="A682" s="186"/>
      <c r="B682" s="189"/>
      <c r="C682" s="192"/>
      <c r="D682" s="195"/>
      <c r="E682" s="198"/>
      <c r="F682" s="230"/>
      <c r="G682" s="230"/>
      <c r="H682" s="201"/>
      <c r="I682" s="204"/>
      <c r="J682" s="204"/>
      <c r="K682" s="189"/>
      <c r="L682" s="189"/>
      <c r="M682" s="189"/>
      <c r="N682" s="189"/>
      <c r="O682" s="207"/>
      <c r="P682" s="189"/>
      <c r="Q682" s="207"/>
      <c r="R682" s="189"/>
      <c r="S682" s="195"/>
      <c r="T682" s="207"/>
      <c r="U682" s="189"/>
      <c r="V682" s="189"/>
      <c r="W682" s="189"/>
      <c r="X682" s="189"/>
      <c r="Y682" s="189"/>
      <c r="Z682" s="210"/>
      <c r="AA682" s="35">
        <v>0</v>
      </c>
      <c r="AB682" s="35">
        <v>0</v>
      </c>
      <c r="AC682" s="35">
        <v>0</v>
      </c>
      <c r="AD682" s="35">
        <v>24</v>
      </c>
      <c r="AE682" s="210"/>
      <c r="AF682" s="35">
        <f t="shared" si="734"/>
        <v>0</v>
      </c>
      <c r="AG682" s="35">
        <f t="shared" si="735"/>
        <v>0</v>
      </c>
      <c r="AH682" s="35">
        <f>($AI$20*((AF682+AG682))/100)</f>
        <v>0</v>
      </c>
      <c r="AI682" s="35">
        <f t="shared" si="749"/>
        <v>60</v>
      </c>
      <c r="AJ682" s="189"/>
      <c r="AK682" s="189"/>
      <c r="AL682" s="189"/>
      <c r="AM682" s="189"/>
      <c r="AN682" s="213"/>
      <c r="AO682" s="213"/>
      <c r="AP682" s="213"/>
      <c r="AQ682" s="213"/>
    </row>
    <row r="683" spans="1:43" ht="135.75" customHeight="1" x14ac:dyDescent="0.35">
      <c r="A683" s="186">
        <v>206</v>
      </c>
      <c r="B683" s="187" t="s">
        <v>1655</v>
      </c>
      <c r="C683" s="190" t="s">
        <v>1656</v>
      </c>
      <c r="D683" s="193" t="s">
        <v>1657</v>
      </c>
      <c r="E683" s="196" t="s">
        <v>129</v>
      </c>
      <c r="F683" s="228" t="s">
        <v>1658</v>
      </c>
      <c r="G683" s="228" t="s">
        <v>1659</v>
      </c>
      <c r="H683" s="199" t="str">
        <f>CONCATENATE(E683," ",F683," ",G683)</f>
        <v>Posibilidad de pérdida reputacional ante las victimas y entes territoriales, por incumplimiento y/o efectividad  en el acompañamiento, debido al incumplimiento de procedimientos administrativos, financieros y misionales.</v>
      </c>
      <c r="I683" s="202" t="s">
        <v>74</v>
      </c>
      <c r="J683" s="202" t="s">
        <v>91</v>
      </c>
      <c r="K683" s="187" t="s">
        <v>76</v>
      </c>
      <c r="L683" s="187" t="s">
        <v>606</v>
      </c>
      <c r="M683" s="187">
        <v>94</v>
      </c>
      <c r="N683" s="187" t="s">
        <v>124</v>
      </c>
      <c r="O683" s="205">
        <f>IF(N683="Muy alta",100,IF(N683="Alta",80,IF(N683="Media",60,IF(N683="Baja",40,IF(N683="Muy baja",20,0)))))</f>
        <v>40</v>
      </c>
      <c r="P683" s="187" t="s">
        <v>125</v>
      </c>
      <c r="Q683" s="205">
        <f>IF(P683="Catastrófico",100,IF(P683="Mayor",80,IF(P683="Moderado",60,IF(P683="Menor",40,IF(P683="Leve",20,0)))))</f>
        <v>40</v>
      </c>
      <c r="R683" s="187" t="s">
        <v>88</v>
      </c>
      <c r="S683" s="193" t="s">
        <v>1660</v>
      </c>
      <c r="T683" s="205" t="str">
        <f>IF(OR(U683="Preventivo",U683="Detectivo"),"Probabilidad",IF(U683="Correctivo","Impacto"," "))</f>
        <v>Probabilidad</v>
      </c>
      <c r="U683" s="187" t="s">
        <v>83</v>
      </c>
      <c r="V683" s="187" t="s">
        <v>84</v>
      </c>
      <c r="W683" s="187" t="s">
        <v>85</v>
      </c>
      <c r="X683" s="187" t="s">
        <v>86</v>
      </c>
      <c r="Y683" s="187" t="s">
        <v>87</v>
      </c>
      <c r="Z683" s="208">
        <v>24</v>
      </c>
      <c r="AA683" s="35">
        <v>25</v>
      </c>
      <c r="AB683" s="35">
        <v>15</v>
      </c>
      <c r="AC683" s="35">
        <v>16</v>
      </c>
      <c r="AD683" s="35">
        <v>24</v>
      </c>
      <c r="AE683" s="208">
        <v>40</v>
      </c>
      <c r="AF683" s="35">
        <f>IF(U683="Correctivo",10,0)</f>
        <v>0</v>
      </c>
      <c r="AG683" s="35">
        <f>IF(T683="Probabilidad",0,IF(V683="Automatizado",25,IF(V683="Manual",15,0)))</f>
        <v>0</v>
      </c>
      <c r="AH683" s="35" t="e">
        <f>($Q$7*((AF683+AG683))/100)</f>
        <v>#VALUE!</v>
      </c>
      <c r="AI683" s="35" t="e">
        <f>Q683-AH683</f>
        <v>#VALUE!</v>
      </c>
      <c r="AJ683" s="187" t="s">
        <v>88</v>
      </c>
      <c r="AK683" s="187" t="s">
        <v>89</v>
      </c>
      <c r="AL683" s="187" t="s">
        <v>1661</v>
      </c>
      <c r="AM683" s="187" t="s">
        <v>91</v>
      </c>
      <c r="AN683" s="205"/>
      <c r="AO683" s="205"/>
      <c r="AP683" s="205"/>
      <c r="AQ683" s="205"/>
    </row>
    <row r="684" spans="1:43" ht="135.75" customHeight="1" x14ac:dyDescent="0.35">
      <c r="A684" s="186"/>
      <c r="B684" s="188"/>
      <c r="C684" s="191"/>
      <c r="D684" s="194"/>
      <c r="E684" s="197"/>
      <c r="F684" s="229"/>
      <c r="G684" s="229"/>
      <c r="H684" s="200"/>
      <c r="I684" s="203"/>
      <c r="J684" s="203"/>
      <c r="K684" s="188"/>
      <c r="L684" s="188"/>
      <c r="M684" s="188"/>
      <c r="N684" s="188"/>
      <c r="O684" s="206"/>
      <c r="P684" s="188"/>
      <c r="Q684" s="206"/>
      <c r="R684" s="188"/>
      <c r="S684" s="194"/>
      <c r="T684" s="206"/>
      <c r="U684" s="188"/>
      <c r="V684" s="188"/>
      <c r="W684" s="188"/>
      <c r="X684" s="188"/>
      <c r="Y684" s="188"/>
      <c r="Z684" s="209"/>
      <c r="AA684" s="35">
        <v>0</v>
      </c>
      <c r="AB684" s="35">
        <v>0</v>
      </c>
      <c r="AC684" s="35">
        <v>0</v>
      </c>
      <c r="AD684" s="35">
        <v>24</v>
      </c>
      <c r="AE684" s="209"/>
      <c r="AF684" s="35">
        <f t="shared" ref="AF684:AF691" si="750">IF(U684="Correctivo",10,0)</f>
        <v>0</v>
      </c>
      <c r="AG684" s="35">
        <f t="shared" ref="AG684:AG691" si="751">IF(T684="Probabilidad",0,IF(V684="Automatizado",25,IF(V684="Manual",15,0)))</f>
        <v>0</v>
      </c>
      <c r="AH684" s="35" t="e">
        <f>($AI$7*((AF684+AG684))/100)</f>
        <v>#VALUE!</v>
      </c>
      <c r="AI684" s="35" t="e">
        <f>AI683-AH684</f>
        <v>#VALUE!</v>
      </c>
      <c r="AJ684" s="188"/>
      <c r="AK684" s="188"/>
      <c r="AL684" s="188"/>
      <c r="AM684" s="188"/>
      <c r="AN684" s="207"/>
      <c r="AO684" s="207"/>
      <c r="AP684" s="207"/>
      <c r="AQ684" s="207"/>
    </row>
    <row r="685" spans="1:43" ht="135.75" customHeight="1" x14ac:dyDescent="0.35">
      <c r="A685" s="186"/>
      <c r="B685" s="189"/>
      <c r="C685" s="192"/>
      <c r="D685" s="195"/>
      <c r="E685" s="198"/>
      <c r="F685" s="230"/>
      <c r="G685" s="230"/>
      <c r="H685" s="201"/>
      <c r="I685" s="204"/>
      <c r="J685" s="204"/>
      <c r="K685" s="189"/>
      <c r="L685" s="189"/>
      <c r="M685" s="189"/>
      <c r="N685" s="189"/>
      <c r="O685" s="207"/>
      <c r="P685" s="189"/>
      <c r="Q685" s="207"/>
      <c r="R685" s="189"/>
      <c r="S685" s="195"/>
      <c r="T685" s="207"/>
      <c r="U685" s="189"/>
      <c r="V685" s="189"/>
      <c r="W685" s="189"/>
      <c r="X685" s="189"/>
      <c r="Y685" s="189"/>
      <c r="Z685" s="210"/>
      <c r="AA685" s="35">
        <v>0</v>
      </c>
      <c r="AB685" s="35">
        <v>0</v>
      </c>
      <c r="AC685" s="35">
        <v>0</v>
      </c>
      <c r="AD685" s="35">
        <v>24</v>
      </c>
      <c r="AE685" s="210"/>
      <c r="AF685" s="35">
        <f t="shared" si="750"/>
        <v>0</v>
      </c>
      <c r="AG685" s="35">
        <f t="shared" si="751"/>
        <v>0</v>
      </c>
      <c r="AH685" s="35">
        <f>($AI$8*((AF685+AG685))/100)</f>
        <v>0</v>
      </c>
      <c r="AI685" s="35" t="e">
        <f>AI684-AH685</f>
        <v>#VALUE!</v>
      </c>
      <c r="AJ685" s="189"/>
      <c r="AK685" s="189"/>
      <c r="AL685" s="189"/>
      <c r="AM685" s="189"/>
      <c r="AN685" s="68"/>
      <c r="AO685" s="68"/>
      <c r="AP685" s="68"/>
      <c r="AQ685" s="68"/>
    </row>
    <row r="686" spans="1:43" ht="203" x14ac:dyDescent="0.35">
      <c r="A686" s="258">
        <v>207</v>
      </c>
      <c r="B686" s="187" t="s">
        <v>1655</v>
      </c>
      <c r="C686" s="190" t="s">
        <v>1462</v>
      </c>
      <c r="D686" s="193" t="s">
        <v>1329</v>
      </c>
      <c r="E686" s="196"/>
      <c r="F686" s="228"/>
      <c r="G686" s="228"/>
      <c r="H686" s="199" t="s">
        <v>1662</v>
      </c>
      <c r="I686" s="202" t="s">
        <v>96</v>
      </c>
      <c r="J686" s="202" t="s">
        <v>91</v>
      </c>
      <c r="K686" s="187" t="s">
        <v>76</v>
      </c>
      <c r="L686" s="187" t="s">
        <v>98</v>
      </c>
      <c r="M686" s="187" t="s">
        <v>1663</v>
      </c>
      <c r="N686" s="187" t="s">
        <v>78</v>
      </c>
      <c r="O686" s="205">
        <f t="shared" ref="O686" si="752">IF(N686="Muy alta",100,IF(N686="Alta",80,IF(N686="Media",60,IF(N686="Baja",40,IF(N686="Muy baja",20,0)))))</f>
        <v>60</v>
      </c>
      <c r="P686" s="187" t="s">
        <v>79</v>
      </c>
      <c r="Q686" s="205">
        <f t="shared" ref="Q686" si="753">IF(P686="Catastrófico",100,IF(P686="Mayor",80,IF(P686="Moderado",60,IF(P686="Menor",40,IF(P686="Leve",20,0)))))</f>
        <v>80</v>
      </c>
      <c r="R686" s="187" t="s">
        <v>80</v>
      </c>
      <c r="S686" s="34" t="s">
        <v>1664</v>
      </c>
      <c r="T686" s="35" t="str">
        <f t="shared" ref="T686:T689" si="754">IF(OR(U686="Preventivo",U686="Detectivo"),"Probabilidad",IF(U686="Correctivo","Impacto"," "))</f>
        <v>Probabilidad</v>
      </c>
      <c r="U686" s="36" t="s">
        <v>83</v>
      </c>
      <c r="V686" s="36" t="s">
        <v>84</v>
      </c>
      <c r="W686" s="36" t="s">
        <v>85</v>
      </c>
      <c r="X686" s="36" t="s">
        <v>86</v>
      </c>
      <c r="Y686" s="36" t="s">
        <v>87</v>
      </c>
      <c r="Z686" s="208">
        <v>21.6</v>
      </c>
      <c r="AA686" s="35">
        <v>25</v>
      </c>
      <c r="AB686" s="35">
        <v>15</v>
      </c>
      <c r="AC686" s="35">
        <v>24</v>
      </c>
      <c r="AD686" s="35">
        <v>36</v>
      </c>
      <c r="AE686" s="208">
        <v>80</v>
      </c>
      <c r="AF686" s="35">
        <f t="shared" si="750"/>
        <v>0</v>
      </c>
      <c r="AG686" s="35">
        <f t="shared" si="751"/>
        <v>0</v>
      </c>
      <c r="AH686" s="35">
        <f>($Q$10*((AF686+AG686))/100)</f>
        <v>0</v>
      </c>
      <c r="AI686" s="35">
        <f>Q686-AH686</f>
        <v>80</v>
      </c>
      <c r="AJ686" s="187" t="s">
        <v>80</v>
      </c>
      <c r="AK686" s="187" t="s">
        <v>102</v>
      </c>
      <c r="AL686" s="187" t="s">
        <v>1665</v>
      </c>
      <c r="AM686" s="202" t="s">
        <v>1666</v>
      </c>
      <c r="AN686" s="261">
        <v>44562</v>
      </c>
      <c r="AO686" s="261">
        <v>44561</v>
      </c>
      <c r="AP686" s="216" t="s">
        <v>1667</v>
      </c>
      <c r="AQ686" s="248" t="s">
        <v>1668</v>
      </c>
    </row>
    <row r="687" spans="1:43" ht="159.5" x14ac:dyDescent="0.35">
      <c r="A687" s="259"/>
      <c r="B687" s="188"/>
      <c r="C687" s="191"/>
      <c r="D687" s="194"/>
      <c r="E687" s="197"/>
      <c r="F687" s="229"/>
      <c r="G687" s="229"/>
      <c r="H687" s="200"/>
      <c r="I687" s="203"/>
      <c r="J687" s="203"/>
      <c r="K687" s="188"/>
      <c r="L687" s="188"/>
      <c r="M687" s="188"/>
      <c r="N687" s="188"/>
      <c r="O687" s="206"/>
      <c r="P687" s="188"/>
      <c r="Q687" s="206"/>
      <c r="R687" s="188"/>
      <c r="S687" s="34" t="s">
        <v>1669</v>
      </c>
      <c r="T687" s="35" t="str">
        <f t="shared" si="754"/>
        <v>Probabilidad</v>
      </c>
      <c r="U687" s="36" t="s">
        <v>83</v>
      </c>
      <c r="V687" s="36" t="s">
        <v>84</v>
      </c>
      <c r="W687" s="36" t="s">
        <v>85</v>
      </c>
      <c r="X687" s="36" t="s">
        <v>86</v>
      </c>
      <c r="Y687" s="36" t="s">
        <v>87</v>
      </c>
      <c r="Z687" s="209"/>
      <c r="AA687" s="35">
        <v>25</v>
      </c>
      <c r="AB687" s="35">
        <v>15</v>
      </c>
      <c r="AC687" s="35">
        <v>14.4</v>
      </c>
      <c r="AD687" s="35">
        <v>21.6</v>
      </c>
      <c r="AE687" s="209"/>
      <c r="AF687" s="35">
        <f t="shared" si="750"/>
        <v>0</v>
      </c>
      <c r="AG687" s="35">
        <f t="shared" si="751"/>
        <v>0</v>
      </c>
      <c r="AH687" s="35">
        <f>($AI$10*((AF687+AG687))/100)</f>
        <v>0</v>
      </c>
      <c r="AI687" s="35">
        <f>AI686-AH687</f>
        <v>80</v>
      </c>
      <c r="AJ687" s="188"/>
      <c r="AK687" s="188"/>
      <c r="AL687" s="188"/>
      <c r="AM687" s="203"/>
      <c r="AN687" s="262"/>
      <c r="AO687" s="262"/>
      <c r="AP687" s="217"/>
      <c r="AQ687" s="246"/>
    </row>
    <row r="688" spans="1:43" x14ac:dyDescent="0.35">
      <c r="A688" s="260"/>
      <c r="B688" s="189"/>
      <c r="C688" s="192"/>
      <c r="D688" s="195"/>
      <c r="E688" s="198"/>
      <c r="F688" s="230"/>
      <c r="G688" s="230"/>
      <c r="H688" s="201"/>
      <c r="I688" s="204"/>
      <c r="J688" s="204"/>
      <c r="K688" s="189"/>
      <c r="L688" s="189"/>
      <c r="M688" s="189"/>
      <c r="N688" s="189"/>
      <c r="O688" s="207"/>
      <c r="P688" s="189"/>
      <c r="Q688" s="207"/>
      <c r="R688" s="189"/>
      <c r="S688" s="37"/>
      <c r="T688" s="35" t="str">
        <f t="shared" si="754"/>
        <v xml:space="preserve"> </v>
      </c>
      <c r="U688" s="36"/>
      <c r="V688" s="36"/>
      <c r="W688" s="36"/>
      <c r="X688" s="36"/>
      <c r="Y688" s="36"/>
      <c r="Z688" s="210"/>
      <c r="AA688" s="35">
        <v>0</v>
      </c>
      <c r="AB688" s="35">
        <v>0</v>
      </c>
      <c r="AC688" s="35">
        <v>0</v>
      </c>
      <c r="AD688" s="35">
        <v>21.6</v>
      </c>
      <c r="AE688" s="210"/>
      <c r="AF688" s="35">
        <f t="shared" si="750"/>
        <v>0</v>
      </c>
      <c r="AG688" s="35">
        <f t="shared" si="751"/>
        <v>0</v>
      </c>
      <c r="AH688" s="35">
        <f>($AI$11*((AF688+AG688))/100)</f>
        <v>0</v>
      </c>
      <c r="AI688" s="35">
        <f>AI687-AH688</f>
        <v>80</v>
      </c>
      <c r="AJ688" s="189"/>
      <c r="AK688" s="189"/>
      <c r="AL688" s="189"/>
      <c r="AM688" s="204"/>
      <c r="AN688" s="263"/>
      <c r="AO688" s="263"/>
      <c r="AP688" s="218"/>
      <c r="AQ688" s="247"/>
    </row>
    <row r="689" spans="1:43" ht="84" customHeight="1" x14ac:dyDescent="0.35">
      <c r="A689" s="186">
        <v>208</v>
      </c>
      <c r="B689" s="187" t="s">
        <v>1655</v>
      </c>
      <c r="C689" s="190" t="s">
        <v>1462</v>
      </c>
      <c r="D689" s="193" t="s">
        <v>1670</v>
      </c>
      <c r="E689" s="196" t="s">
        <v>129</v>
      </c>
      <c r="F689" s="228" t="s">
        <v>1671</v>
      </c>
      <c r="G689" s="228" t="s">
        <v>1672</v>
      </c>
      <c r="H689" s="199" t="str">
        <f t="shared" ref="H689" si="755">CONCATENATE(E689," ",F689," ",G689)</f>
        <v>Posibilidad de pérdida reputacional ante las victimas y el solicitante de la jornada por la no realización de las  jornadas de atención móvil de orientación y comunicación, debido al  incumpliendo de  lineamientos establecidos en el procedimiento.</v>
      </c>
      <c r="I689" s="202" t="s">
        <v>74</v>
      </c>
      <c r="J689" s="202" t="s">
        <v>91</v>
      </c>
      <c r="K689" s="187" t="s">
        <v>76</v>
      </c>
      <c r="L689" s="187" t="s">
        <v>606</v>
      </c>
      <c r="M689" s="187">
        <v>80</v>
      </c>
      <c r="N689" s="187" t="s">
        <v>124</v>
      </c>
      <c r="O689" s="205">
        <f t="shared" ref="O689" si="756">IF(N689="Muy alta",100,IF(N689="Alta",80,IF(N689="Media",60,IF(N689="Baja",40,IF(N689="Muy baja",20,0)))))</f>
        <v>40</v>
      </c>
      <c r="P689" s="187" t="s">
        <v>125</v>
      </c>
      <c r="Q689" s="205">
        <f t="shared" ref="Q689" si="757">IF(P689="Catastrófico",100,IF(P689="Mayor",80,IF(P689="Moderado",60,IF(P689="Menor",40,IF(P689="Leve",20,0)))))</f>
        <v>40</v>
      </c>
      <c r="R689" s="187" t="s">
        <v>88</v>
      </c>
      <c r="S689" s="187" t="s">
        <v>1673</v>
      </c>
      <c r="T689" s="205" t="str">
        <f t="shared" si="754"/>
        <v>Probabilidad</v>
      </c>
      <c r="U689" s="187" t="s">
        <v>83</v>
      </c>
      <c r="V689" s="187" t="s">
        <v>84</v>
      </c>
      <c r="W689" s="187" t="s">
        <v>85</v>
      </c>
      <c r="X689" s="187" t="s">
        <v>86</v>
      </c>
      <c r="Y689" s="187" t="s">
        <v>87</v>
      </c>
      <c r="Z689" s="208">
        <v>24</v>
      </c>
      <c r="AA689" s="35">
        <v>25</v>
      </c>
      <c r="AB689" s="35">
        <v>15</v>
      </c>
      <c r="AC689" s="35">
        <v>16</v>
      </c>
      <c r="AD689" s="35">
        <v>24</v>
      </c>
      <c r="AE689" s="208">
        <v>40</v>
      </c>
      <c r="AF689" s="35">
        <f t="shared" si="750"/>
        <v>0</v>
      </c>
      <c r="AG689" s="35">
        <f t="shared" si="751"/>
        <v>0</v>
      </c>
      <c r="AH689" s="35">
        <f>($Q$13*((AF689+AG689))/100)</f>
        <v>0</v>
      </c>
      <c r="AI689" s="35">
        <f>Q689-AH689</f>
        <v>40</v>
      </c>
      <c r="AJ689" s="187" t="s">
        <v>88</v>
      </c>
      <c r="AK689" s="187" t="s">
        <v>89</v>
      </c>
      <c r="AL689" s="187" t="s">
        <v>1661</v>
      </c>
      <c r="AM689" s="187" t="s">
        <v>91</v>
      </c>
      <c r="AN689" s="211"/>
      <c r="AO689" s="211"/>
      <c r="AP689" s="211"/>
      <c r="AQ689" s="211"/>
    </row>
    <row r="690" spans="1:43" ht="84" customHeight="1" x14ac:dyDescent="0.35">
      <c r="A690" s="186"/>
      <c r="B690" s="188"/>
      <c r="C690" s="191"/>
      <c r="D690" s="194"/>
      <c r="E690" s="197"/>
      <c r="F690" s="229"/>
      <c r="G690" s="229"/>
      <c r="H690" s="200"/>
      <c r="I690" s="203"/>
      <c r="J690" s="203"/>
      <c r="K690" s="188"/>
      <c r="L690" s="188"/>
      <c r="M690" s="188"/>
      <c r="N690" s="188"/>
      <c r="O690" s="206"/>
      <c r="P690" s="188"/>
      <c r="Q690" s="206"/>
      <c r="R690" s="188"/>
      <c r="S690" s="188"/>
      <c r="T690" s="206"/>
      <c r="U690" s="188"/>
      <c r="V690" s="188"/>
      <c r="W690" s="188"/>
      <c r="X690" s="188"/>
      <c r="Y690" s="188"/>
      <c r="Z690" s="209"/>
      <c r="AA690" s="35">
        <v>0</v>
      </c>
      <c r="AB690" s="35">
        <v>0</v>
      </c>
      <c r="AC690" s="35">
        <v>0</v>
      </c>
      <c r="AD690" s="35">
        <v>24</v>
      </c>
      <c r="AE690" s="209"/>
      <c r="AF690" s="35">
        <f t="shared" si="750"/>
        <v>0</v>
      </c>
      <c r="AG690" s="35">
        <f t="shared" si="751"/>
        <v>0</v>
      </c>
      <c r="AH690" s="35">
        <f>($AI$13*((AF690+AG690))/100)</f>
        <v>0</v>
      </c>
      <c r="AI690" s="35">
        <f>AI689-AH690</f>
        <v>40</v>
      </c>
      <c r="AJ690" s="188"/>
      <c r="AK690" s="188"/>
      <c r="AL690" s="188"/>
      <c r="AM690" s="188"/>
      <c r="AN690" s="212"/>
      <c r="AO690" s="212"/>
      <c r="AP690" s="212"/>
      <c r="AQ690" s="212"/>
    </row>
    <row r="691" spans="1:43" ht="84" customHeight="1" x14ac:dyDescent="0.35">
      <c r="A691" s="186"/>
      <c r="B691" s="189"/>
      <c r="C691" s="192"/>
      <c r="D691" s="195"/>
      <c r="E691" s="198"/>
      <c r="F691" s="230"/>
      <c r="G691" s="230"/>
      <c r="H691" s="201"/>
      <c r="I691" s="204"/>
      <c r="J691" s="204"/>
      <c r="K691" s="189"/>
      <c r="L691" s="189"/>
      <c r="M691" s="189"/>
      <c r="N691" s="189"/>
      <c r="O691" s="207"/>
      <c r="P691" s="189"/>
      <c r="Q691" s="207"/>
      <c r="R691" s="189"/>
      <c r="S691" s="189"/>
      <c r="T691" s="207"/>
      <c r="U691" s="189"/>
      <c r="V691" s="189"/>
      <c r="W691" s="189"/>
      <c r="X691" s="189"/>
      <c r="Y691" s="189"/>
      <c r="Z691" s="210"/>
      <c r="AA691" s="35">
        <v>0</v>
      </c>
      <c r="AB691" s="35">
        <v>0</v>
      </c>
      <c r="AC691" s="35">
        <v>0</v>
      </c>
      <c r="AD691" s="35">
        <v>24</v>
      </c>
      <c r="AE691" s="210"/>
      <c r="AF691" s="35">
        <f t="shared" si="750"/>
        <v>0</v>
      </c>
      <c r="AG691" s="35">
        <f t="shared" si="751"/>
        <v>0</v>
      </c>
      <c r="AH691" s="35">
        <f>($AI$14*((AF691+AG691))/100)</f>
        <v>0</v>
      </c>
      <c r="AI691" s="35">
        <f>AI690-AH691</f>
        <v>40</v>
      </c>
      <c r="AJ691" s="189"/>
      <c r="AK691" s="189"/>
      <c r="AL691" s="189"/>
      <c r="AM691" s="189"/>
      <c r="AN691" s="213"/>
      <c r="AO691" s="213"/>
      <c r="AP691" s="213"/>
      <c r="AQ691" s="213"/>
    </row>
    <row r="692" spans="1:43" ht="201.75" customHeight="1" x14ac:dyDescent="0.35">
      <c r="A692" s="186">
        <v>209</v>
      </c>
      <c r="B692" s="187" t="s">
        <v>1674</v>
      </c>
      <c r="C692" s="190" t="s">
        <v>1675</v>
      </c>
      <c r="D692" s="193" t="s">
        <v>1676</v>
      </c>
      <c r="E692" s="196" t="s">
        <v>70</v>
      </c>
      <c r="F692" s="228" t="s">
        <v>1677</v>
      </c>
      <c r="G692" s="228" t="s">
        <v>1678</v>
      </c>
      <c r="H692" s="199" t="str">
        <f>CONCATENATE(E692," ",F692," ",G692)</f>
        <v>Posibilidad de pérdida económica y reputacional ante los sujetos de reparación colectiva, entidades territoriales y órganos de control al no realizar la implementación de las acciones para la reparación integral de los sujetos colectivos étnicos y campesinos. Adicionalmente al no Implementar los planes concertados y consultados étnicos y campesinos con las demás medidas reparadoras, debido a  las dificultades (legalización de predios, partidas presupuestales, disponibilidad económica, financiera y de personal experto requeridos para los difentes conceptos técnicos  que se requieren de la ET ) que surgen para la implementación de las medidas de restitución por la corresponsabilidad  de los entes territoriales y locales  para desarrollar  las acciones concernientes a infraestructura y debido a la falta de análisis financiero del costo de las medidas reparadoras en la planeación financiera de la entidad.</v>
      </c>
      <c r="I692" s="202" t="s">
        <v>74</v>
      </c>
      <c r="J692" s="202" t="s">
        <v>75</v>
      </c>
      <c r="K692" s="187" t="s">
        <v>76</v>
      </c>
      <c r="L692" s="187" t="s">
        <v>77</v>
      </c>
      <c r="M692" s="187">
        <v>70</v>
      </c>
      <c r="N692" s="187" t="s">
        <v>78</v>
      </c>
      <c r="O692" s="205">
        <f>IF(N692="Muy alta",100,IF(N692="Alta",80,IF(N692="Media",60,IF(N692="Baja",40,IF(N692="Muy baja",20,0)))))</f>
        <v>60</v>
      </c>
      <c r="P692" s="187" t="s">
        <v>88</v>
      </c>
      <c r="Q692" s="205">
        <f>IF(P692="Catastrófico",100,IF(P692="Mayor",80,IF(P692="Moderado",60,IF(P692="Menor",40,IF(P692="Leve",20,0)))))</f>
        <v>60</v>
      </c>
      <c r="R692" s="187" t="s">
        <v>88</v>
      </c>
      <c r="S692" s="193" t="s">
        <v>1679</v>
      </c>
      <c r="T692" s="205" t="str">
        <f>IF(OR(U692="Preventivo",U692="Detectivo"),"Probabilidad",IF(U692="Correctivo","Impacto"," "))</f>
        <v>Probabilidad</v>
      </c>
      <c r="U692" s="187" t="s">
        <v>83</v>
      </c>
      <c r="V692" s="187" t="s">
        <v>84</v>
      </c>
      <c r="W692" s="187" t="s">
        <v>85</v>
      </c>
      <c r="X692" s="187" t="s">
        <v>86</v>
      </c>
      <c r="Y692" s="187" t="s">
        <v>87</v>
      </c>
      <c r="Z692" s="208">
        <v>36</v>
      </c>
      <c r="AA692" s="35">
        <v>25</v>
      </c>
      <c r="AB692" s="35">
        <v>15</v>
      </c>
      <c r="AC692" s="35">
        <v>24</v>
      </c>
      <c r="AD692" s="35">
        <v>36</v>
      </c>
      <c r="AE692" s="208">
        <v>60</v>
      </c>
      <c r="AF692" s="35">
        <f>IF(U692="Correctivo",10,0)</f>
        <v>0</v>
      </c>
      <c r="AG692" s="35">
        <f>IF(T692="Probabilidad",0,IF(V692="Automatizado",25,IF(V692="Manual",15,0)))</f>
        <v>0</v>
      </c>
      <c r="AH692" s="35" t="e">
        <f>($Q$7*((AF692+AG692))/100)</f>
        <v>#VALUE!</v>
      </c>
      <c r="AI692" s="35" t="e">
        <f>Q692-AH692</f>
        <v>#VALUE!</v>
      </c>
      <c r="AJ692" s="187" t="s">
        <v>88</v>
      </c>
      <c r="AK692" s="187" t="s">
        <v>102</v>
      </c>
      <c r="AL692" s="187" t="s">
        <v>1680</v>
      </c>
      <c r="AM692" s="187" t="s">
        <v>1681</v>
      </c>
      <c r="AN692" s="276">
        <v>44562</v>
      </c>
      <c r="AO692" s="276">
        <v>44896</v>
      </c>
      <c r="AP692" s="205" t="s">
        <v>1682</v>
      </c>
      <c r="AQ692" s="205" t="s">
        <v>1683</v>
      </c>
    </row>
    <row r="693" spans="1:43" ht="201.75" customHeight="1" x14ac:dyDescent="0.35">
      <c r="A693" s="186"/>
      <c r="B693" s="188"/>
      <c r="C693" s="191"/>
      <c r="D693" s="194"/>
      <c r="E693" s="197"/>
      <c r="F693" s="229"/>
      <c r="G693" s="229"/>
      <c r="H693" s="200"/>
      <c r="I693" s="203"/>
      <c r="J693" s="203"/>
      <c r="K693" s="188"/>
      <c r="L693" s="188"/>
      <c r="M693" s="188"/>
      <c r="N693" s="188"/>
      <c r="O693" s="206"/>
      <c r="P693" s="188"/>
      <c r="Q693" s="206"/>
      <c r="R693" s="188"/>
      <c r="S693" s="194"/>
      <c r="T693" s="206"/>
      <c r="U693" s="188"/>
      <c r="V693" s="188"/>
      <c r="W693" s="188"/>
      <c r="X693" s="188"/>
      <c r="Y693" s="188"/>
      <c r="Z693" s="209"/>
      <c r="AA693" s="35">
        <v>0</v>
      </c>
      <c r="AB693" s="35">
        <v>0</v>
      </c>
      <c r="AC693" s="35">
        <v>0</v>
      </c>
      <c r="AD693" s="35">
        <v>36</v>
      </c>
      <c r="AE693" s="209"/>
      <c r="AF693" s="35">
        <f t="shared" ref="AF693:AF712" si="758">IF(U693="Correctivo",10,0)</f>
        <v>0</v>
      </c>
      <c r="AG693" s="35">
        <f t="shared" ref="AG693:AG712" si="759">IF(T693="Probabilidad",0,IF(V693="Automatizado",25,IF(V693="Manual",15,0)))</f>
        <v>0</v>
      </c>
      <c r="AH693" s="35" t="e">
        <f>($AI$7*((AF693+AG693))/100)</f>
        <v>#VALUE!</v>
      </c>
      <c r="AI693" s="35" t="e">
        <f>AI692-AH693</f>
        <v>#VALUE!</v>
      </c>
      <c r="AJ693" s="188"/>
      <c r="AK693" s="188"/>
      <c r="AL693" s="188"/>
      <c r="AM693" s="188"/>
      <c r="AN693" s="277"/>
      <c r="AO693" s="277"/>
      <c r="AP693" s="206"/>
      <c r="AQ693" s="206"/>
    </row>
    <row r="694" spans="1:43" ht="201.75" customHeight="1" x14ac:dyDescent="0.35">
      <c r="A694" s="186"/>
      <c r="B694" s="189"/>
      <c r="C694" s="192"/>
      <c r="D694" s="195"/>
      <c r="E694" s="198"/>
      <c r="F694" s="230"/>
      <c r="G694" s="230"/>
      <c r="H694" s="201"/>
      <c r="I694" s="204"/>
      <c r="J694" s="204"/>
      <c r="K694" s="189"/>
      <c r="L694" s="189"/>
      <c r="M694" s="189"/>
      <c r="N694" s="189"/>
      <c r="O694" s="207"/>
      <c r="P694" s="189"/>
      <c r="Q694" s="207"/>
      <c r="R694" s="189"/>
      <c r="S694" s="195"/>
      <c r="T694" s="207"/>
      <c r="U694" s="189"/>
      <c r="V694" s="189"/>
      <c r="W694" s="189"/>
      <c r="X694" s="189"/>
      <c r="Y694" s="189"/>
      <c r="Z694" s="210"/>
      <c r="AA694" s="35">
        <v>0</v>
      </c>
      <c r="AB694" s="35">
        <v>0</v>
      </c>
      <c r="AC694" s="35">
        <v>0</v>
      </c>
      <c r="AD694" s="35">
        <v>36</v>
      </c>
      <c r="AE694" s="210"/>
      <c r="AF694" s="35">
        <f t="shared" si="758"/>
        <v>0</v>
      </c>
      <c r="AG694" s="35">
        <f t="shared" si="759"/>
        <v>0</v>
      </c>
      <c r="AH694" s="35">
        <f>($AI$8*((AF694+AG694))/100)</f>
        <v>0</v>
      </c>
      <c r="AI694" s="35" t="e">
        <f>AI693-AH694</f>
        <v>#VALUE!</v>
      </c>
      <c r="AJ694" s="189"/>
      <c r="AK694" s="189"/>
      <c r="AL694" s="189"/>
      <c r="AM694" s="189"/>
      <c r="AN694" s="278"/>
      <c r="AO694" s="278"/>
      <c r="AP694" s="207"/>
      <c r="AQ694" s="207"/>
    </row>
    <row r="695" spans="1:43" ht="94.5" customHeight="1" x14ac:dyDescent="0.35">
      <c r="A695" s="186">
        <v>210</v>
      </c>
      <c r="B695" s="187" t="s">
        <v>1674</v>
      </c>
      <c r="C695" s="190" t="s">
        <v>1363</v>
      </c>
      <c r="D695" s="193" t="s">
        <v>1329</v>
      </c>
      <c r="E695" s="196" t="s">
        <v>129</v>
      </c>
      <c r="F695" s="228" t="s">
        <v>1684</v>
      </c>
      <c r="G695" s="228" t="s">
        <v>1685</v>
      </c>
      <c r="H695" s="199" t="str">
        <f>CONCATENATE(E695," ",F695," ",G695)</f>
        <v>Posibilidad de pérdida reputacional ante las victimas, entidades territoriales y  organismos de control, por no lograr hacer entrega de la medida de indemnización  a victimas   a quienes ya se le asignaron  y giraron los recursos en el proceso de reparación individual, debido a no contar con datos actualizados que permitan localizar a las victimas.</v>
      </c>
      <c r="I695" s="202" t="s">
        <v>74</v>
      </c>
      <c r="J695" s="202" t="s">
        <v>75</v>
      </c>
      <c r="K695" s="187" t="s">
        <v>76</v>
      </c>
      <c r="L695" s="187" t="s">
        <v>77</v>
      </c>
      <c r="M695" s="187">
        <v>190</v>
      </c>
      <c r="N695" s="187" t="s">
        <v>78</v>
      </c>
      <c r="O695" s="205">
        <f t="shared" ref="O695" si="760">IF(N695="Muy alta",100,IF(N695="Alta",80,IF(N695="Media",60,IF(N695="Baja",40,IF(N695="Muy baja",20,0)))))</f>
        <v>60</v>
      </c>
      <c r="P695" s="187" t="s">
        <v>88</v>
      </c>
      <c r="Q695" s="205">
        <f t="shared" ref="Q695" si="761">IF(P695="Catastrófico",100,IF(P695="Mayor",80,IF(P695="Moderado",60,IF(P695="Menor",40,IF(P695="Leve",20,0)))))</f>
        <v>60</v>
      </c>
      <c r="R695" s="187" t="s">
        <v>88</v>
      </c>
      <c r="S695" s="34" t="s">
        <v>1686</v>
      </c>
      <c r="T695" s="35" t="str">
        <f t="shared" ref="T695:T712" si="762">IF(OR(U695="Preventivo",U695="Detectivo"),"Probabilidad",IF(U695="Correctivo","Impacto"," "))</f>
        <v>Probabilidad</v>
      </c>
      <c r="U695" s="36" t="s">
        <v>83</v>
      </c>
      <c r="V695" s="36" t="s">
        <v>84</v>
      </c>
      <c r="W695" s="36" t="s">
        <v>338</v>
      </c>
      <c r="X695" s="36" t="s">
        <v>101</v>
      </c>
      <c r="Y695" s="36" t="s">
        <v>87</v>
      </c>
      <c r="Z695" s="208">
        <v>12.96</v>
      </c>
      <c r="AA695" s="35">
        <v>25</v>
      </c>
      <c r="AB695" s="35">
        <v>15</v>
      </c>
      <c r="AC695" s="35">
        <v>24</v>
      </c>
      <c r="AD695" s="35">
        <v>36</v>
      </c>
      <c r="AE695" s="208">
        <v>60</v>
      </c>
      <c r="AF695" s="35">
        <f t="shared" si="758"/>
        <v>0</v>
      </c>
      <c r="AG695" s="35">
        <f t="shared" si="759"/>
        <v>0</v>
      </c>
      <c r="AH695" s="35">
        <f>($Q$10*((AF695+AG695))/100)</f>
        <v>0</v>
      </c>
      <c r="AI695" s="35">
        <f>Q695-AH695</f>
        <v>60</v>
      </c>
      <c r="AJ695" s="187" t="s">
        <v>88</v>
      </c>
      <c r="AK695" s="187" t="s">
        <v>102</v>
      </c>
      <c r="AL695" s="187" t="s">
        <v>1680</v>
      </c>
      <c r="AM695" s="187" t="s">
        <v>1687</v>
      </c>
      <c r="AN695" s="264">
        <v>44562</v>
      </c>
      <c r="AO695" s="264">
        <v>44896</v>
      </c>
      <c r="AP695" s="267" t="s">
        <v>1688</v>
      </c>
      <c r="AQ695" s="205" t="s">
        <v>1689</v>
      </c>
    </row>
    <row r="696" spans="1:43" ht="79.5" customHeight="1" x14ac:dyDescent="0.35">
      <c r="A696" s="186"/>
      <c r="B696" s="188"/>
      <c r="C696" s="191"/>
      <c r="D696" s="194"/>
      <c r="E696" s="197"/>
      <c r="F696" s="229"/>
      <c r="G696" s="229"/>
      <c r="H696" s="200"/>
      <c r="I696" s="203"/>
      <c r="J696" s="203"/>
      <c r="K696" s="188"/>
      <c r="L696" s="188"/>
      <c r="M696" s="188"/>
      <c r="N696" s="188"/>
      <c r="O696" s="206"/>
      <c r="P696" s="188"/>
      <c r="Q696" s="206"/>
      <c r="R696" s="188"/>
      <c r="S696" s="34" t="s">
        <v>1690</v>
      </c>
      <c r="T696" s="35" t="str">
        <f t="shared" si="762"/>
        <v>Probabilidad</v>
      </c>
      <c r="U696" s="36" t="s">
        <v>83</v>
      </c>
      <c r="V696" s="36" t="s">
        <v>84</v>
      </c>
      <c r="W696" s="36" t="s">
        <v>338</v>
      </c>
      <c r="X696" s="36" t="s">
        <v>101</v>
      </c>
      <c r="Y696" s="36" t="s">
        <v>87</v>
      </c>
      <c r="Z696" s="209"/>
      <c r="AA696" s="35">
        <v>25</v>
      </c>
      <c r="AB696" s="35">
        <v>15</v>
      </c>
      <c r="AC696" s="35">
        <v>14.4</v>
      </c>
      <c r="AD696" s="35">
        <v>21.6</v>
      </c>
      <c r="AE696" s="209"/>
      <c r="AF696" s="35">
        <f t="shared" si="758"/>
        <v>0</v>
      </c>
      <c r="AG696" s="35">
        <f t="shared" si="759"/>
        <v>0</v>
      </c>
      <c r="AH696" s="35">
        <f>($AI$10*((AF696+AG696))/100)</f>
        <v>0</v>
      </c>
      <c r="AI696" s="35">
        <f>AI695-AH696</f>
        <v>60</v>
      </c>
      <c r="AJ696" s="188"/>
      <c r="AK696" s="188"/>
      <c r="AL696" s="188"/>
      <c r="AM696" s="188"/>
      <c r="AN696" s="266"/>
      <c r="AO696" s="266"/>
      <c r="AP696" s="268"/>
      <c r="AQ696" s="207"/>
    </row>
    <row r="697" spans="1:43" ht="78" customHeight="1" x14ac:dyDescent="0.35">
      <c r="A697" s="186"/>
      <c r="B697" s="189"/>
      <c r="C697" s="192"/>
      <c r="D697" s="195"/>
      <c r="E697" s="198"/>
      <c r="F697" s="230"/>
      <c r="G697" s="230"/>
      <c r="H697" s="201"/>
      <c r="I697" s="204"/>
      <c r="J697" s="204"/>
      <c r="K697" s="189"/>
      <c r="L697" s="189"/>
      <c r="M697" s="189"/>
      <c r="N697" s="189"/>
      <c r="O697" s="207"/>
      <c r="P697" s="189"/>
      <c r="Q697" s="207"/>
      <c r="R697" s="189"/>
      <c r="S697" s="34" t="s">
        <v>1691</v>
      </c>
      <c r="T697" s="35" t="str">
        <f t="shared" si="762"/>
        <v>Probabilidad</v>
      </c>
      <c r="U697" s="36" t="s">
        <v>83</v>
      </c>
      <c r="V697" s="36" t="s">
        <v>84</v>
      </c>
      <c r="W697" s="36" t="s">
        <v>338</v>
      </c>
      <c r="X697" s="36" t="s">
        <v>86</v>
      </c>
      <c r="Y697" s="36" t="s">
        <v>127</v>
      </c>
      <c r="Z697" s="210"/>
      <c r="AA697" s="35">
        <v>25</v>
      </c>
      <c r="AB697" s="35">
        <v>15</v>
      </c>
      <c r="AC697" s="35">
        <v>8.64</v>
      </c>
      <c r="AD697" s="35">
        <v>12.96</v>
      </c>
      <c r="AE697" s="210"/>
      <c r="AF697" s="35">
        <f t="shared" si="758"/>
        <v>0</v>
      </c>
      <c r="AG697" s="35">
        <f t="shared" si="759"/>
        <v>0</v>
      </c>
      <c r="AH697" s="35">
        <f>($AI$11*((AF697+AG697))/100)</f>
        <v>0</v>
      </c>
      <c r="AI697" s="35">
        <f>AI696-AH697</f>
        <v>60</v>
      </c>
      <c r="AJ697" s="189"/>
      <c r="AK697" s="189"/>
      <c r="AL697" s="189"/>
      <c r="AM697" s="189"/>
      <c r="AN697" s="124">
        <v>44621</v>
      </c>
      <c r="AO697" s="125">
        <v>44896</v>
      </c>
      <c r="AP697" s="269"/>
      <c r="AQ697" s="35" t="s">
        <v>1692</v>
      </c>
    </row>
    <row r="698" spans="1:43" ht="250.5" customHeight="1" x14ac:dyDescent="0.35">
      <c r="A698" s="186">
        <v>211</v>
      </c>
      <c r="B698" s="187" t="s">
        <v>1674</v>
      </c>
      <c r="C698" s="190" t="s">
        <v>1628</v>
      </c>
      <c r="D698" s="193" t="s">
        <v>1693</v>
      </c>
      <c r="E698" s="196" t="s">
        <v>129</v>
      </c>
      <c r="F698" s="228" t="s">
        <v>1694</v>
      </c>
      <c r="G698" s="228" t="s">
        <v>1695</v>
      </c>
      <c r="H698" s="199" t="str">
        <f>CONCATENATE(E698," ",F698," ",G698)</f>
        <v xml:space="preserve">Posibilidad de pérdida reputacional ante las victimas, mesas de participación de los sujetos de reparación colectiva, entidades territoriales y  organismos de control, por no brindar y/o inoportunidad de la atención a la solicitud de asistencia técnica de los actores involucrados, debido a cruce de agendas entre las diferentes entidades o falta de apropiación de las orientaciones técnicas bridadas por la unidad. </v>
      </c>
      <c r="I698" s="202" t="s">
        <v>74</v>
      </c>
      <c r="J698" s="202" t="s">
        <v>75</v>
      </c>
      <c r="K698" s="187" t="s">
        <v>76</v>
      </c>
      <c r="L698" s="187" t="s">
        <v>77</v>
      </c>
      <c r="M698" s="187">
        <v>80</v>
      </c>
      <c r="N698" s="187" t="s">
        <v>124</v>
      </c>
      <c r="O698" s="205">
        <f t="shared" ref="O698" si="763">IF(N698="Muy alta",100,IF(N698="Alta",80,IF(N698="Media",60,IF(N698="Baja",40,IF(N698="Muy baja",20,0)))))</f>
        <v>40</v>
      </c>
      <c r="P698" s="187" t="s">
        <v>125</v>
      </c>
      <c r="Q698" s="205">
        <f t="shared" ref="Q698" si="764">IF(P698="Catastrófico",100,IF(P698="Mayor",80,IF(P698="Moderado",60,IF(P698="Menor",40,IF(P698="Leve",20,0)))))</f>
        <v>40</v>
      </c>
      <c r="R698" s="187" t="s">
        <v>88</v>
      </c>
      <c r="S698" s="193" t="s">
        <v>1696</v>
      </c>
      <c r="T698" s="205" t="str">
        <f t="shared" si="762"/>
        <v>Probabilidad</v>
      </c>
      <c r="U698" s="187" t="s">
        <v>100</v>
      </c>
      <c r="V698" s="187" t="s">
        <v>84</v>
      </c>
      <c r="W698" s="187" t="s">
        <v>85</v>
      </c>
      <c r="X698" s="187" t="s">
        <v>101</v>
      </c>
      <c r="Y698" s="187" t="s">
        <v>87</v>
      </c>
      <c r="Z698" s="208">
        <v>28</v>
      </c>
      <c r="AA698" s="35">
        <v>15</v>
      </c>
      <c r="AB698" s="35">
        <v>15</v>
      </c>
      <c r="AC698" s="35">
        <v>12</v>
      </c>
      <c r="AD698" s="35">
        <v>28</v>
      </c>
      <c r="AE698" s="208">
        <v>40</v>
      </c>
      <c r="AF698" s="35">
        <f t="shared" si="758"/>
        <v>0</v>
      </c>
      <c r="AG698" s="35">
        <f t="shared" si="759"/>
        <v>0</v>
      </c>
      <c r="AH698" s="35">
        <f>($Q$13*((AF698+AG698))/100)</f>
        <v>0</v>
      </c>
      <c r="AI698" s="35">
        <f>Q698-AH698</f>
        <v>40</v>
      </c>
      <c r="AJ698" s="187" t="s">
        <v>88</v>
      </c>
      <c r="AK698" s="187" t="s">
        <v>102</v>
      </c>
      <c r="AL698" s="187" t="s">
        <v>1680</v>
      </c>
      <c r="AM698" s="187" t="s">
        <v>1697</v>
      </c>
      <c r="AN698" s="264">
        <v>44562</v>
      </c>
      <c r="AO698" s="264">
        <v>44896</v>
      </c>
      <c r="AP698" s="205" t="s">
        <v>1698</v>
      </c>
      <c r="AQ698" s="205" t="s">
        <v>1699</v>
      </c>
    </row>
    <row r="699" spans="1:43" ht="67.5" customHeight="1" x14ac:dyDescent="0.35">
      <c r="A699" s="186"/>
      <c r="B699" s="188"/>
      <c r="C699" s="191"/>
      <c r="D699" s="194"/>
      <c r="E699" s="197"/>
      <c r="F699" s="229"/>
      <c r="G699" s="229"/>
      <c r="H699" s="200"/>
      <c r="I699" s="203"/>
      <c r="J699" s="203"/>
      <c r="K699" s="188"/>
      <c r="L699" s="188"/>
      <c r="M699" s="188"/>
      <c r="N699" s="188"/>
      <c r="O699" s="206"/>
      <c r="P699" s="188"/>
      <c r="Q699" s="206"/>
      <c r="R699" s="188"/>
      <c r="S699" s="194"/>
      <c r="T699" s="206"/>
      <c r="U699" s="188"/>
      <c r="V699" s="188"/>
      <c r="W699" s="188"/>
      <c r="X699" s="188"/>
      <c r="Y699" s="188"/>
      <c r="Z699" s="209"/>
      <c r="AA699" s="35">
        <v>0</v>
      </c>
      <c r="AB699" s="35">
        <v>0</v>
      </c>
      <c r="AC699" s="35">
        <v>0</v>
      </c>
      <c r="AD699" s="35">
        <v>28</v>
      </c>
      <c r="AE699" s="209"/>
      <c r="AF699" s="35">
        <f t="shared" si="758"/>
        <v>0</v>
      </c>
      <c r="AG699" s="35">
        <f t="shared" si="759"/>
        <v>0</v>
      </c>
      <c r="AH699" s="35">
        <f>($AI$13*((AF699+AG699))/100)</f>
        <v>0</v>
      </c>
      <c r="AI699" s="35">
        <f>AI698-AH699</f>
        <v>40</v>
      </c>
      <c r="AJ699" s="188"/>
      <c r="AK699" s="188"/>
      <c r="AL699" s="188"/>
      <c r="AM699" s="188"/>
      <c r="AN699" s="265"/>
      <c r="AO699" s="265"/>
      <c r="AP699" s="206"/>
      <c r="AQ699" s="206"/>
    </row>
    <row r="700" spans="1:43" ht="67.5" customHeight="1" x14ac:dyDescent="0.35">
      <c r="A700" s="186"/>
      <c r="B700" s="189"/>
      <c r="C700" s="192"/>
      <c r="D700" s="195"/>
      <c r="E700" s="198"/>
      <c r="F700" s="230"/>
      <c r="G700" s="230"/>
      <c r="H700" s="201"/>
      <c r="I700" s="204"/>
      <c r="J700" s="204"/>
      <c r="K700" s="189"/>
      <c r="L700" s="189"/>
      <c r="M700" s="189"/>
      <c r="N700" s="189"/>
      <c r="O700" s="207"/>
      <c r="P700" s="189"/>
      <c r="Q700" s="207"/>
      <c r="R700" s="189"/>
      <c r="S700" s="195"/>
      <c r="T700" s="207"/>
      <c r="U700" s="189"/>
      <c r="V700" s="189"/>
      <c r="W700" s="189"/>
      <c r="X700" s="189"/>
      <c r="Y700" s="189"/>
      <c r="Z700" s="210"/>
      <c r="AA700" s="35">
        <v>0</v>
      </c>
      <c r="AB700" s="35">
        <v>0</v>
      </c>
      <c r="AC700" s="35">
        <v>0</v>
      </c>
      <c r="AD700" s="35">
        <v>28</v>
      </c>
      <c r="AE700" s="210"/>
      <c r="AF700" s="35">
        <f t="shared" si="758"/>
        <v>0</v>
      </c>
      <c r="AG700" s="35">
        <f t="shared" si="759"/>
        <v>0</v>
      </c>
      <c r="AH700" s="35">
        <f>($AI$14*((AF700+AG700))/100)</f>
        <v>0</v>
      </c>
      <c r="AI700" s="35">
        <f>AI699-AH700</f>
        <v>40</v>
      </c>
      <c r="AJ700" s="189"/>
      <c r="AK700" s="189"/>
      <c r="AL700" s="189"/>
      <c r="AM700" s="189"/>
      <c r="AN700" s="266"/>
      <c r="AO700" s="266"/>
      <c r="AP700" s="207"/>
      <c r="AQ700" s="207"/>
    </row>
    <row r="701" spans="1:43" ht="88.5" customHeight="1" x14ac:dyDescent="0.35">
      <c r="A701" s="186">
        <v>212</v>
      </c>
      <c r="B701" s="187" t="s">
        <v>1674</v>
      </c>
      <c r="C701" s="190" t="s">
        <v>1363</v>
      </c>
      <c r="D701" s="193" t="s">
        <v>1700</v>
      </c>
      <c r="E701" s="196"/>
      <c r="F701" s="193"/>
      <c r="G701" s="193"/>
      <c r="H701" s="199" t="s">
        <v>1701</v>
      </c>
      <c r="I701" s="202" t="s">
        <v>96</v>
      </c>
      <c r="J701" s="202" t="s">
        <v>75</v>
      </c>
      <c r="K701" s="187" t="s">
        <v>97</v>
      </c>
      <c r="L701" s="202" t="s">
        <v>98</v>
      </c>
      <c r="M701" s="187">
        <v>300</v>
      </c>
      <c r="N701" s="187" t="s">
        <v>364</v>
      </c>
      <c r="O701" s="205">
        <f t="shared" ref="O701" si="765">IF(N701="Muy alta",100,IF(N701="Alta",80,IF(N701="Media",60,IF(N701="Baja",40,IF(N701="Muy baja",20,0)))))</f>
        <v>80</v>
      </c>
      <c r="P701" s="187" t="s">
        <v>147</v>
      </c>
      <c r="Q701" s="205">
        <f t="shared" ref="Q701" si="766">IF(P701="Catastrófico",100,IF(P701="Mayor",80,IF(P701="Moderado",60,IF(P701="Menor",40,IF(P701="Leve",20,0)))))</f>
        <v>100</v>
      </c>
      <c r="R701" s="187" t="s">
        <v>148</v>
      </c>
      <c r="S701" s="34" t="s">
        <v>1702</v>
      </c>
      <c r="T701" s="35" t="str">
        <f t="shared" si="762"/>
        <v>Probabilidad</v>
      </c>
      <c r="U701" s="36" t="s">
        <v>100</v>
      </c>
      <c r="V701" s="36" t="s">
        <v>84</v>
      </c>
      <c r="W701" s="36" t="s">
        <v>85</v>
      </c>
      <c r="X701" s="36" t="s">
        <v>86</v>
      </c>
      <c r="Y701" s="36" t="s">
        <v>87</v>
      </c>
      <c r="Z701" s="208">
        <v>39.200000000000003</v>
      </c>
      <c r="AA701" s="35">
        <v>15</v>
      </c>
      <c r="AB701" s="35">
        <v>15</v>
      </c>
      <c r="AC701" s="35">
        <v>24</v>
      </c>
      <c r="AD701" s="35">
        <v>56</v>
      </c>
      <c r="AE701" s="208">
        <v>75</v>
      </c>
      <c r="AF701" s="35">
        <f t="shared" si="758"/>
        <v>0</v>
      </c>
      <c r="AG701" s="35">
        <f t="shared" si="759"/>
        <v>0</v>
      </c>
      <c r="AH701" s="35">
        <f>($Q$16*((AF701+AG701))/100)</f>
        <v>0</v>
      </c>
      <c r="AI701" s="35">
        <f>Q701-AH701</f>
        <v>100</v>
      </c>
      <c r="AJ701" s="187" t="s">
        <v>80</v>
      </c>
      <c r="AK701" s="187" t="s">
        <v>89</v>
      </c>
      <c r="AL701" s="187" t="s">
        <v>1703</v>
      </c>
      <c r="AM701" s="34" t="s">
        <v>1704</v>
      </c>
      <c r="AN701" s="264">
        <v>44562</v>
      </c>
      <c r="AO701" s="264">
        <v>44896</v>
      </c>
      <c r="AP701" s="267" t="s">
        <v>1682</v>
      </c>
      <c r="AQ701" s="267" t="s">
        <v>1705</v>
      </c>
    </row>
    <row r="702" spans="1:43" ht="58" x14ac:dyDescent="0.35">
      <c r="A702" s="186"/>
      <c r="B702" s="188"/>
      <c r="C702" s="191"/>
      <c r="D702" s="194"/>
      <c r="E702" s="197"/>
      <c r="F702" s="194"/>
      <c r="G702" s="194"/>
      <c r="H702" s="200"/>
      <c r="I702" s="203"/>
      <c r="J702" s="203"/>
      <c r="K702" s="188"/>
      <c r="L702" s="203"/>
      <c r="M702" s="188"/>
      <c r="N702" s="188"/>
      <c r="O702" s="206"/>
      <c r="P702" s="188"/>
      <c r="Q702" s="206"/>
      <c r="R702" s="188"/>
      <c r="S702" s="34" t="s">
        <v>1706</v>
      </c>
      <c r="T702" s="35" t="str">
        <f t="shared" si="762"/>
        <v>Probabilidad</v>
      </c>
      <c r="U702" s="36" t="s">
        <v>100</v>
      </c>
      <c r="V702" s="36" t="s">
        <v>84</v>
      </c>
      <c r="W702" s="36" t="s">
        <v>85</v>
      </c>
      <c r="X702" s="36" t="s">
        <v>86</v>
      </c>
      <c r="Y702" s="36" t="s">
        <v>127</v>
      </c>
      <c r="Z702" s="209"/>
      <c r="AA702" s="35">
        <v>15</v>
      </c>
      <c r="AB702" s="35">
        <v>15</v>
      </c>
      <c r="AC702" s="35">
        <v>16.8</v>
      </c>
      <c r="AD702" s="35">
        <v>39.200000000000003</v>
      </c>
      <c r="AE702" s="209"/>
      <c r="AF702" s="35">
        <f t="shared" si="758"/>
        <v>0</v>
      </c>
      <c r="AG702" s="35">
        <f t="shared" si="759"/>
        <v>0</v>
      </c>
      <c r="AH702" s="35">
        <f>($AI$16*((AF702+AG702))/100)</f>
        <v>0</v>
      </c>
      <c r="AI702" s="35">
        <f>AI701-AH702</f>
        <v>100</v>
      </c>
      <c r="AJ702" s="188"/>
      <c r="AK702" s="188"/>
      <c r="AL702" s="188"/>
      <c r="AM702" s="187" t="s">
        <v>1707</v>
      </c>
      <c r="AN702" s="265"/>
      <c r="AO702" s="265"/>
      <c r="AP702" s="268"/>
      <c r="AQ702" s="268"/>
    </row>
    <row r="703" spans="1:43" ht="81" customHeight="1" x14ac:dyDescent="0.35">
      <c r="A703" s="186"/>
      <c r="B703" s="189"/>
      <c r="C703" s="192"/>
      <c r="D703" s="195"/>
      <c r="E703" s="198"/>
      <c r="F703" s="195"/>
      <c r="G703" s="195"/>
      <c r="H703" s="201"/>
      <c r="I703" s="204"/>
      <c r="J703" s="204"/>
      <c r="K703" s="189"/>
      <c r="L703" s="204"/>
      <c r="M703" s="189"/>
      <c r="N703" s="189"/>
      <c r="O703" s="207"/>
      <c r="P703" s="189"/>
      <c r="Q703" s="207"/>
      <c r="R703" s="189"/>
      <c r="S703" s="34" t="s">
        <v>1708</v>
      </c>
      <c r="T703" s="35" t="str">
        <f t="shared" si="762"/>
        <v>Impacto</v>
      </c>
      <c r="U703" s="36" t="s">
        <v>93</v>
      </c>
      <c r="V703" s="36" t="s">
        <v>84</v>
      </c>
      <c r="W703" s="36" t="s">
        <v>338</v>
      </c>
      <c r="X703" s="36" t="s">
        <v>86</v>
      </c>
      <c r="Y703" s="36" t="s">
        <v>127</v>
      </c>
      <c r="Z703" s="210"/>
      <c r="AA703" s="35">
        <v>0</v>
      </c>
      <c r="AB703" s="35">
        <v>0</v>
      </c>
      <c r="AC703" s="35">
        <v>0</v>
      </c>
      <c r="AD703" s="35">
        <v>39.200000000000003</v>
      </c>
      <c r="AE703" s="210"/>
      <c r="AF703" s="35">
        <f t="shared" si="758"/>
        <v>10</v>
      </c>
      <c r="AG703" s="35">
        <f t="shared" si="759"/>
        <v>15</v>
      </c>
      <c r="AH703" s="35">
        <f>($AI$17*((AF703+AG703))/100)</f>
        <v>10</v>
      </c>
      <c r="AI703" s="35">
        <f>AI702-AH703</f>
        <v>90</v>
      </c>
      <c r="AJ703" s="189"/>
      <c r="AK703" s="189"/>
      <c r="AL703" s="189"/>
      <c r="AM703" s="189"/>
      <c r="AN703" s="266"/>
      <c r="AO703" s="266"/>
      <c r="AP703" s="269"/>
      <c r="AQ703" s="269"/>
    </row>
    <row r="704" spans="1:43" ht="156.75" customHeight="1" x14ac:dyDescent="0.35">
      <c r="A704" s="186">
        <v>213</v>
      </c>
      <c r="B704" s="187" t="s">
        <v>1709</v>
      </c>
      <c r="C704" s="190" t="s">
        <v>1328</v>
      </c>
      <c r="D704" s="270" t="s">
        <v>1710</v>
      </c>
      <c r="E704" s="196" t="s">
        <v>70</v>
      </c>
      <c r="F704" s="273" t="s">
        <v>1711</v>
      </c>
      <c r="G704" s="228" t="s">
        <v>1712</v>
      </c>
      <c r="H704" s="199" t="str">
        <f t="shared" ref="H704" si="767">CONCATENATE(E704," ",F704," ",G704)</f>
        <v xml:space="preserve">Posibilidad de pérdida económica y reputacional por afectar a la población desplazada que quiere retornarse o reubicarse al no  concertar los planes de retornos y/o reubicación de los territorios y pueblos étnicos priorizados en el literal d del punto 6.2.3 del acuerdo de paz en cada pueblo y territorio,           debido a la falta de principio de seguridad favorable  de acuerdo al decreto ley 4635 de 2011. </v>
      </c>
      <c r="I704" s="202" t="s">
        <v>74</v>
      </c>
      <c r="J704" s="202" t="s">
        <v>75</v>
      </c>
      <c r="K704" s="187" t="s">
        <v>76</v>
      </c>
      <c r="L704" s="187" t="s">
        <v>77</v>
      </c>
      <c r="M704" s="187">
        <v>13</v>
      </c>
      <c r="N704" s="187" t="s">
        <v>124</v>
      </c>
      <c r="O704" s="205">
        <f t="shared" ref="O704" si="768">IF(N704="Muy alta",100,IF(N704="Alta",80,IF(N704="Media",60,IF(N704="Baja",40,IF(N704="Muy baja",20,0)))))</f>
        <v>40</v>
      </c>
      <c r="P704" s="187" t="s">
        <v>88</v>
      </c>
      <c r="Q704" s="205">
        <f t="shared" ref="Q704" si="769">IF(P704="Catastrófico",100,IF(P704="Mayor",80,IF(P704="Moderado",60,IF(P704="Menor",40,IF(P704="Leve",20,0)))))</f>
        <v>60</v>
      </c>
      <c r="R704" s="187" t="s">
        <v>88</v>
      </c>
      <c r="S704" s="55" t="s">
        <v>1713</v>
      </c>
      <c r="T704" s="35" t="str">
        <f t="shared" si="762"/>
        <v>Probabilidad</v>
      </c>
      <c r="U704" s="36" t="s">
        <v>83</v>
      </c>
      <c r="V704" s="36" t="s">
        <v>84</v>
      </c>
      <c r="W704" s="36" t="s">
        <v>338</v>
      </c>
      <c r="X704" s="36" t="s">
        <v>86</v>
      </c>
      <c r="Y704" s="36" t="s">
        <v>87</v>
      </c>
      <c r="Z704" s="208">
        <v>14.4</v>
      </c>
      <c r="AA704" s="35">
        <v>25</v>
      </c>
      <c r="AB704" s="35">
        <v>15</v>
      </c>
      <c r="AC704" s="35">
        <v>16</v>
      </c>
      <c r="AD704" s="35">
        <v>24</v>
      </c>
      <c r="AE704" s="208">
        <v>60</v>
      </c>
      <c r="AF704" s="35">
        <f t="shared" si="758"/>
        <v>0</v>
      </c>
      <c r="AG704" s="35">
        <f t="shared" si="759"/>
        <v>0</v>
      </c>
      <c r="AH704" s="35" t="e">
        <f>($Q$7*((AF704+AG704))/100)</f>
        <v>#VALUE!</v>
      </c>
      <c r="AI704" s="35" t="e">
        <f t="shared" ref="AI704" si="770">Q704-AH704</f>
        <v>#VALUE!</v>
      </c>
      <c r="AJ704" s="187" t="s">
        <v>88</v>
      </c>
      <c r="AK704" s="187" t="s">
        <v>102</v>
      </c>
      <c r="AL704" s="202" t="s">
        <v>1714</v>
      </c>
      <c r="AM704" s="187" t="s">
        <v>1715</v>
      </c>
      <c r="AN704" s="179">
        <v>44593</v>
      </c>
      <c r="AO704" s="179">
        <v>44742</v>
      </c>
      <c r="AP704" s="261">
        <v>44301</v>
      </c>
      <c r="AQ704" s="205" t="s">
        <v>1716</v>
      </c>
    </row>
    <row r="705" spans="1:43" ht="145" x14ac:dyDescent="0.35">
      <c r="A705" s="186"/>
      <c r="B705" s="188"/>
      <c r="C705" s="191"/>
      <c r="D705" s="271"/>
      <c r="E705" s="197"/>
      <c r="F705" s="274"/>
      <c r="G705" s="229"/>
      <c r="H705" s="200"/>
      <c r="I705" s="203"/>
      <c r="J705" s="203"/>
      <c r="K705" s="188"/>
      <c r="L705" s="188"/>
      <c r="M705" s="188"/>
      <c r="N705" s="188"/>
      <c r="O705" s="206"/>
      <c r="P705" s="188"/>
      <c r="Q705" s="206"/>
      <c r="R705" s="188"/>
      <c r="S705" s="55" t="s">
        <v>1717</v>
      </c>
      <c r="T705" s="35" t="str">
        <f t="shared" si="762"/>
        <v>Probabilidad</v>
      </c>
      <c r="U705" s="36" t="s">
        <v>83</v>
      </c>
      <c r="V705" s="36" t="s">
        <v>84</v>
      </c>
      <c r="W705" s="36" t="s">
        <v>338</v>
      </c>
      <c r="X705" s="36" t="s">
        <v>86</v>
      </c>
      <c r="Y705" s="36" t="s">
        <v>127</v>
      </c>
      <c r="Z705" s="209"/>
      <c r="AA705" s="35">
        <v>25</v>
      </c>
      <c r="AB705" s="35">
        <v>15</v>
      </c>
      <c r="AC705" s="35">
        <v>9.6</v>
      </c>
      <c r="AD705" s="35">
        <v>14.4</v>
      </c>
      <c r="AE705" s="209"/>
      <c r="AF705" s="35">
        <f t="shared" si="758"/>
        <v>0</v>
      </c>
      <c r="AG705" s="35">
        <f t="shared" si="759"/>
        <v>0</v>
      </c>
      <c r="AH705" s="35" t="e">
        <f>($AI$7*((AF705+AG705))/100)</f>
        <v>#VALUE!</v>
      </c>
      <c r="AI705" s="35" t="e">
        <f t="shared" ref="AI705:AI706" si="771">AI704-AH705</f>
        <v>#VALUE!</v>
      </c>
      <c r="AJ705" s="188"/>
      <c r="AK705" s="188"/>
      <c r="AL705" s="203"/>
      <c r="AM705" s="188"/>
      <c r="AN705" s="180"/>
      <c r="AO705" s="180"/>
      <c r="AP705" s="262"/>
      <c r="AQ705" s="206"/>
    </row>
    <row r="706" spans="1:43" x14ac:dyDescent="0.35">
      <c r="A706" s="46"/>
      <c r="B706" s="189"/>
      <c r="C706" s="192"/>
      <c r="D706" s="272"/>
      <c r="E706" s="198"/>
      <c r="F706" s="275"/>
      <c r="G706" s="230"/>
      <c r="H706" s="201"/>
      <c r="I706" s="204"/>
      <c r="J706" s="204"/>
      <c r="K706" s="189"/>
      <c r="L706" s="189"/>
      <c r="M706" s="189"/>
      <c r="N706" s="189"/>
      <c r="O706" s="207"/>
      <c r="P706" s="189"/>
      <c r="Q706" s="207"/>
      <c r="R706" s="189"/>
      <c r="S706" s="34"/>
      <c r="T706" s="35" t="str">
        <f t="shared" si="762"/>
        <v xml:space="preserve"> </v>
      </c>
      <c r="U706" s="36"/>
      <c r="V706" s="36"/>
      <c r="W706" s="36"/>
      <c r="X706" s="36"/>
      <c r="Y706" s="36"/>
      <c r="Z706" s="210"/>
      <c r="AA706" s="35">
        <v>0</v>
      </c>
      <c r="AB706" s="35">
        <v>0</v>
      </c>
      <c r="AC706" s="35">
        <v>0</v>
      </c>
      <c r="AD706" s="35">
        <v>14.4</v>
      </c>
      <c r="AE706" s="210"/>
      <c r="AF706" s="35">
        <f t="shared" si="758"/>
        <v>0</v>
      </c>
      <c r="AG706" s="35">
        <f t="shared" si="759"/>
        <v>0</v>
      </c>
      <c r="AH706" s="35">
        <f>($AI$8*((AF706+AG706))/100)</f>
        <v>0</v>
      </c>
      <c r="AI706" s="35" t="e">
        <f t="shared" si="771"/>
        <v>#VALUE!</v>
      </c>
      <c r="AJ706" s="189"/>
      <c r="AK706" s="189"/>
      <c r="AL706" s="204"/>
      <c r="AM706" s="189"/>
      <c r="AN706" s="181"/>
      <c r="AO706" s="181"/>
      <c r="AP706" s="263"/>
      <c r="AQ706" s="207"/>
    </row>
    <row r="707" spans="1:43" ht="93" customHeight="1" x14ac:dyDescent="0.35">
      <c r="A707" s="186">
        <v>214</v>
      </c>
      <c r="B707" s="187" t="s">
        <v>1709</v>
      </c>
      <c r="C707" s="190" t="s">
        <v>1602</v>
      </c>
      <c r="D707" s="193" t="s">
        <v>1718</v>
      </c>
      <c r="E707" s="196"/>
      <c r="F707" s="193"/>
      <c r="G707" s="193"/>
      <c r="H707" s="199" t="s">
        <v>1719</v>
      </c>
      <c r="I707" s="202" t="s">
        <v>96</v>
      </c>
      <c r="J707" s="202" t="s">
        <v>75</v>
      </c>
      <c r="K707" s="202" t="s">
        <v>97</v>
      </c>
      <c r="L707" s="202" t="s">
        <v>111</v>
      </c>
      <c r="M707" s="187">
        <v>3000</v>
      </c>
      <c r="N707" s="187" t="s">
        <v>214</v>
      </c>
      <c r="O707" s="205">
        <f t="shared" ref="O707:O710" si="772">IF(N707="Muy alta",100,IF(N707="Alta",80,IF(N707="Media",60,IF(N707="Baja",40,IF(N707="Muy baja",20,0)))))</f>
        <v>100</v>
      </c>
      <c r="P707" s="187" t="s">
        <v>79</v>
      </c>
      <c r="Q707" s="205">
        <f t="shared" ref="Q707" si="773">IF(P707="Catastrófico",100,IF(P707="Mayor",80,IF(P707="Moderado",60,IF(P707="Menor",40,IF(P707="Leve",20,0)))))</f>
        <v>80</v>
      </c>
      <c r="R707" s="187" t="s">
        <v>80</v>
      </c>
      <c r="S707" s="193" t="s">
        <v>1720</v>
      </c>
      <c r="T707" s="205" t="str">
        <f t="shared" si="762"/>
        <v>Probabilidad</v>
      </c>
      <c r="U707" s="187" t="s">
        <v>100</v>
      </c>
      <c r="V707" s="187" t="s">
        <v>84</v>
      </c>
      <c r="W707" s="187" t="s">
        <v>338</v>
      </c>
      <c r="X707" s="187" t="s">
        <v>86</v>
      </c>
      <c r="Y707" s="187" t="s">
        <v>87</v>
      </c>
      <c r="Z707" s="208">
        <v>70</v>
      </c>
      <c r="AA707" s="35">
        <v>15</v>
      </c>
      <c r="AB707" s="35">
        <v>15</v>
      </c>
      <c r="AC707" s="35">
        <v>30</v>
      </c>
      <c r="AD707" s="35">
        <v>70</v>
      </c>
      <c r="AE707" s="208">
        <v>80</v>
      </c>
      <c r="AF707" s="35">
        <f t="shared" si="758"/>
        <v>0</v>
      </c>
      <c r="AG707" s="35">
        <f t="shared" si="759"/>
        <v>0</v>
      </c>
      <c r="AH707" s="35">
        <f>($Q$10*((AF707+AG707))/100)</f>
        <v>0</v>
      </c>
      <c r="AI707" s="35">
        <f t="shared" ref="AI707" si="774">Q707-AH707</f>
        <v>80</v>
      </c>
      <c r="AJ707" s="187" t="s">
        <v>80</v>
      </c>
      <c r="AK707" s="187" t="s">
        <v>102</v>
      </c>
      <c r="AL707" s="187" t="s">
        <v>1721</v>
      </c>
      <c r="AM707" s="34" t="s">
        <v>1722</v>
      </c>
      <c r="AN707" s="53">
        <v>44226</v>
      </c>
      <c r="AO707" s="53">
        <v>44926</v>
      </c>
      <c r="AP707" s="53">
        <v>44742</v>
      </c>
      <c r="AQ707" s="35" t="s">
        <v>1723</v>
      </c>
    </row>
    <row r="708" spans="1:43" ht="93" customHeight="1" x14ac:dyDescent="0.35">
      <c r="A708" s="186"/>
      <c r="B708" s="188"/>
      <c r="C708" s="191"/>
      <c r="D708" s="194"/>
      <c r="E708" s="197"/>
      <c r="F708" s="194"/>
      <c r="G708" s="194"/>
      <c r="H708" s="200"/>
      <c r="I708" s="203"/>
      <c r="J708" s="203"/>
      <c r="K708" s="203"/>
      <c r="L708" s="203"/>
      <c r="M708" s="188"/>
      <c r="N708" s="188"/>
      <c r="O708" s="206"/>
      <c r="P708" s="188"/>
      <c r="Q708" s="206"/>
      <c r="R708" s="188"/>
      <c r="S708" s="194"/>
      <c r="T708" s="206"/>
      <c r="U708" s="188"/>
      <c r="V708" s="188"/>
      <c r="W708" s="188"/>
      <c r="X708" s="188"/>
      <c r="Y708" s="188"/>
      <c r="Z708" s="209"/>
      <c r="AA708" s="35">
        <v>0</v>
      </c>
      <c r="AB708" s="35">
        <v>0</v>
      </c>
      <c r="AC708" s="35">
        <v>0</v>
      </c>
      <c r="AD708" s="35">
        <v>70</v>
      </c>
      <c r="AE708" s="209"/>
      <c r="AF708" s="35">
        <f t="shared" si="758"/>
        <v>0</v>
      </c>
      <c r="AG708" s="35">
        <f t="shared" si="759"/>
        <v>0</v>
      </c>
      <c r="AH708" s="35">
        <f>($AI$10*((AF708+AG708))/100)</f>
        <v>0</v>
      </c>
      <c r="AI708" s="35">
        <f t="shared" ref="AI708:AI709" si="775">AI707-AH708</f>
        <v>80</v>
      </c>
      <c r="AJ708" s="188"/>
      <c r="AK708" s="188"/>
      <c r="AL708" s="188"/>
      <c r="AM708" s="187" t="s">
        <v>1724</v>
      </c>
      <c r="AN708" s="179">
        <v>44591</v>
      </c>
      <c r="AO708" s="179">
        <v>44926</v>
      </c>
      <c r="AP708" s="205" t="s">
        <v>1725</v>
      </c>
      <c r="AQ708" s="205" t="s">
        <v>1723</v>
      </c>
    </row>
    <row r="709" spans="1:43" ht="93" customHeight="1" x14ac:dyDescent="0.35">
      <c r="A709" s="186"/>
      <c r="B709" s="189"/>
      <c r="C709" s="192"/>
      <c r="D709" s="195"/>
      <c r="E709" s="198"/>
      <c r="F709" s="195"/>
      <c r="G709" s="195"/>
      <c r="H709" s="201"/>
      <c r="I709" s="204"/>
      <c r="J709" s="204"/>
      <c r="K709" s="204"/>
      <c r="L709" s="204"/>
      <c r="M709" s="189"/>
      <c r="N709" s="189"/>
      <c r="O709" s="207"/>
      <c r="P709" s="189"/>
      <c r="Q709" s="207"/>
      <c r="R709" s="189"/>
      <c r="S709" s="195"/>
      <c r="T709" s="207"/>
      <c r="U709" s="189"/>
      <c r="V709" s="189"/>
      <c r="W709" s="189"/>
      <c r="X709" s="189"/>
      <c r="Y709" s="189"/>
      <c r="Z709" s="210"/>
      <c r="AA709" s="35">
        <v>0</v>
      </c>
      <c r="AB709" s="35">
        <v>0</v>
      </c>
      <c r="AC709" s="35">
        <v>0</v>
      </c>
      <c r="AD709" s="35">
        <v>70</v>
      </c>
      <c r="AE709" s="210"/>
      <c r="AF709" s="35">
        <f t="shared" si="758"/>
        <v>0</v>
      </c>
      <c r="AG709" s="35">
        <f t="shared" si="759"/>
        <v>0</v>
      </c>
      <c r="AH709" s="35">
        <f>($AI$11*((AF709+AG709))/100)</f>
        <v>0</v>
      </c>
      <c r="AI709" s="35">
        <f t="shared" si="775"/>
        <v>80</v>
      </c>
      <c r="AJ709" s="189"/>
      <c r="AK709" s="189"/>
      <c r="AL709" s="189"/>
      <c r="AM709" s="189"/>
      <c r="AN709" s="181"/>
      <c r="AO709" s="181"/>
      <c r="AP709" s="207"/>
      <c r="AQ709" s="207"/>
    </row>
    <row r="710" spans="1:43" ht="203" x14ac:dyDescent="0.35">
      <c r="A710" s="186">
        <v>215</v>
      </c>
      <c r="B710" s="187" t="s">
        <v>1709</v>
      </c>
      <c r="C710" s="190" t="s">
        <v>1328</v>
      </c>
      <c r="D710" s="193" t="s">
        <v>1726</v>
      </c>
      <c r="E710" s="196" t="s">
        <v>70</v>
      </c>
      <c r="F710" s="228" t="s">
        <v>1727</v>
      </c>
      <c r="G710" s="228" t="s">
        <v>1728</v>
      </c>
      <c r="H710" s="199" t="str">
        <f t="shared" ref="H710" si="776">CONCATENATE(E710," ",F710," ",G710)</f>
        <v>Posibilidad de pérdida económica y reputacional ante los funcionarios de la DT, por el no fortalecimiento e  implementación de los sistemas de gestión,  debido a la falta de liderazgo en algunos procesos, carga laboral y falta de compromiso  del personal en territorio  que impide gestionar los sistemas de gestión de  la DT Nariño</v>
      </c>
      <c r="I710" s="202" t="s">
        <v>74</v>
      </c>
      <c r="J710" s="202"/>
      <c r="K710" s="187" t="s">
        <v>76</v>
      </c>
      <c r="L710" s="187" t="s">
        <v>77</v>
      </c>
      <c r="M710" s="187">
        <v>365</v>
      </c>
      <c r="N710" s="187" t="s">
        <v>124</v>
      </c>
      <c r="O710" s="205">
        <f t="shared" si="772"/>
        <v>40</v>
      </c>
      <c r="P710" s="187" t="s">
        <v>88</v>
      </c>
      <c r="Q710" s="205">
        <f t="shared" ref="Q710" si="777">IF(P710="Catastrófico",100,IF(P710="Mayor",80,IF(P710="Moderado",60,IF(P710="Menor",40,IF(P710="Leve",20,0)))))</f>
        <v>60</v>
      </c>
      <c r="R710" s="187" t="s">
        <v>88</v>
      </c>
      <c r="S710" s="34" t="s">
        <v>1729</v>
      </c>
      <c r="T710" s="35" t="str">
        <f>IF(OR(U710="Preventivo",U710="Detectivo"),"Probabilidad",IF(U710="Correctivo","Impacto"," "))</f>
        <v>Probabilidad</v>
      </c>
      <c r="U710" s="36" t="s">
        <v>83</v>
      </c>
      <c r="V710" s="36" t="s">
        <v>84</v>
      </c>
      <c r="W710" s="36" t="s">
        <v>338</v>
      </c>
      <c r="X710" s="36" t="s">
        <v>86</v>
      </c>
      <c r="Y710" s="36" t="s">
        <v>87</v>
      </c>
      <c r="Z710" s="208">
        <v>14.4</v>
      </c>
      <c r="AA710" s="35">
        <v>25</v>
      </c>
      <c r="AB710" s="35">
        <v>15</v>
      </c>
      <c r="AC710" s="35">
        <v>16</v>
      </c>
      <c r="AD710" s="35">
        <v>24</v>
      </c>
      <c r="AE710" s="208">
        <v>60</v>
      </c>
      <c r="AF710" s="35">
        <f t="shared" si="758"/>
        <v>0</v>
      </c>
      <c r="AG710" s="35">
        <f t="shared" si="759"/>
        <v>0</v>
      </c>
      <c r="AH710" s="35">
        <f>($Q$13*((AF710+AG710))/100)</f>
        <v>0</v>
      </c>
      <c r="AI710" s="35">
        <f t="shared" ref="AI710" si="778">Q710-AH710</f>
        <v>60</v>
      </c>
      <c r="AJ710" s="187" t="s">
        <v>88</v>
      </c>
      <c r="AK710" s="187" t="s">
        <v>102</v>
      </c>
      <c r="AL710" s="202" t="s">
        <v>1730</v>
      </c>
      <c r="AM710" s="187" t="s">
        <v>1731</v>
      </c>
      <c r="AN710" s="179">
        <v>44591</v>
      </c>
      <c r="AO710" s="179">
        <v>44742</v>
      </c>
      <c r="AP710" s="179">
        <v>44650</v>
      </c>
      <c r="AQ710" s="205" t="s">
        <v>1732</v>
      </c>
    </row>
    <row r="711" spans="1:43" ht="203" x14ac:dyDescent="0.35">
      <c r="A711" s="186"/>
      <c r="B711" s="188"/>
      <c r="C711" s="191"/>
      <c r="D711" s="194"/>
      <c r="E711" s="197"/>
      <c r="F711" s="229"/>
      <c r="G711" s="229"/>
      <c r="H711" s="200"/>
      <c r="I711" s="203"/>
      <c r="J711" s="203"/>
      <c r="K711" s="188"/>
      <c r="L711" s="188"/>
      <c r="M711" s="188"/>
      <c r="N711" s="188"/>
      <c r="O711" s="206"/>
      <c r="P711" s="188"/>
      <c r="Q711" s="206"/>
      <c r="R711" s="188"/>
      <c r="S711" s="34" t="s">
        <v>1733</v>
      </c>
      <c r="T711" s="35" t="str">
        <f t="shared" si="762"/>
        <v>Probabilidad</v>
      </c>
      <c r="U711" s="36" t="s">
        <v>83</v>
      </c>
      <c r="V711" s="36" t="s">
        <v>84</v>
      </c>
      <c r="W711" s="36" t="s">
        <v>338</v>
      </c>
      <c r="X711" s="36" t="s">
        <v>101</v>
      </c>
      <c r="Y711" s="36" t="s">
        <v>87</v>
      </c>
      <c r="Z711" s="209"/>
      <c r="AA711" s="35">
        <v>25</v>
      </c>
      <c r="AB711" s="35">
        <v>15</v>
      </c>
      <c r="AC711" s="35">
        <v>9.6</v>
      </c>
      <c r="AD711" s="35">
        <v>14.4</v>
      </c>
      <c r="AE711" s="209"/>
      <c r="AF711" s="35">
        <f t="shared" si="758"/>
        <v>0</v>
      </c>
      <c r="AG711" s="35">
        <f t="shared" si="759"/>
        <v>0</v>
      </c>
      <c r="AH711" s="35">
        <f>($AI$13*((AF711+AG711))/100)</f>
        <v>0</v>
      </c>
      <c r="AI711" s="35">
        <f t="shared" ref="AI711:AI712" si="779">AI710-AH711</f>
        <v>60</v>
      </c>
      <c r="AJ711" s="188"/>
      <c r="AK711" s="188"/>
      <c r="AL711" s="203"/>
      <c r="AM711" s="188"/>
      <c r="AN711" s="180"/>
      <c r="AO711" s="180"/>
      <c r="AP711" s="180"/>
      <c r="AQ711" s="206"/>
    </row>
    <row r="712" spans="1:43" x14ac:dyDescent="0.35">
      <c r="A712" s="46"/>
      <c r="B712" s="189"/>
      <c r="C712" s="192"/>
      <c r="D712" s="195"/>
      <c r="E712" s="198"/>
      <c r="F712" s="230"/>
      <c r="G712" s="230"/>
      <c r="H712" s="201"/>
      <c r="I712" s="204"/>
      <c r="J712" s="204"/>
      <c r="K712" s="189"/>
      <c r="L712" s="189"/>
      <c r="M712" s="189"/>
      <c r="N712" s="189"/>
      <c r="O712" s="207"/>
      <c r="P712" s="189"/>
      <c r="Q712" s="207"/>
      <c r="R712" s="189"/>
      <c r="S712" s="34"/>
      <c r="T712" s="35" t="str">
        <f t="shared" si="762"/>
        <v xml:space="preserve"> </v>
      </c>
      <c r="U712" s="36"/>
      <c r="V712" s="36"/>
      <c r="W712" s="36"/>
      <c r="X712" s="36"/>
      <c r="Y712" s="36"/>
      <c r="Z712" s="210"/>
      <c r="AA712" s="35">
        <v>0</v>
      </c>
      <c r="AB712" s="35">
        <v>0</v>
      </c>
      <c r="AC712" s="35">
        <v>0</v>
      </c>
      <c r="AD712" s="35">
        <v>14.4</v>
      </c>
      <c r="AE712" s="210"/>
      <c r="AF712" s="35">
        <f t="shared" si="758"/>
        <v>0</v>
      </c>
      <c r="AG712" s="35">
        <f t="shared" si="759"/>
        <v>0</v>
      </c>
      <c r="AH712" s="35">
        <f>($AI$14*((AF712+AG712))/100)</f>
        <v>0</v>
      </c>
      <c r="AI712" s="35">
        <f t="shared" si="779"/>
        <v>60</v>
      </c>
      <c r="AJ712" s="189"/>
      <c r="AK712" s="189"/>
      <c r="AL712" s="204"/>
      <c r="AM712" s="189"/>
      <c r="AN712" s="181"/>
      <c r="AO712" s="181"/>
      <c r="AP712" s="181"/>
      <c r="AQ712" s="207"/>
    </row>
    <row r="713" spans="1:43" ht="48" customHeight="1" x14ac:dyDescent="0.35">
      <c r="A713" s="186">
        <v>216</v>
      </c>
      <c r="B713" s="187" t="s">
        <v>1734</v>
      </c>
      <c r="C713" s="190" t="s">
        <v>1328</v>
      </c>
      <c r="D713" s="193" t="s">
        <v>1735</v>
      </c>
      <c r="E713" s="196" t="s">
        <v>70</v>
      </c>
      <c r="F713" s="228" t="s">
        <v>1736</v>
      </c>
      <c r="G713" s="228" t="s">
        <v>1737</v>
      </c>
      <c r="H713" s="199" t="str">
        <f>CONCATENATE(E713," ",F713," ",G713)</f>
        <v>Posibilidad de pérdida económica y reputacional ante las victimas y entes territoriales, por no efectuar la entrega de cartas de indemnización, debido a casos documentados con novedades,  datos incompletos o no actualizados de las víctimas a notificar los actos administrativos</v>
      </c>
      <c r="I713" s="202" t="s">
        <v>74</v>
      </c>
      <c r="J713" s="202" t="s">
        <v>75</v>
      </c>
      <c r="K713" s="187" t="s">
        <v>76</v>
      </c>
      <c r="L713" s="187" t="s">
        <v>77</v>
      </c>
      <c r="M713" s="187">
        <v>1000</v>
      </c>
      <c r="N713" s="187" t="s">
        <v>78</v>
      </c>
      <c r="O713" s="205">
        <f>IF(N713="Muy alta",100,IF(N713="Alta",80,IF(N713="Media",60,IF(N713="Baja",40,IF(N713="Muy baja",20,0)))))</f>
        <v>60</v>
      </c>
      <c r="P713" s="187" t="s">
        <v>88</v>
      </c>
      <c r="Q713" s="205">
        <f>IF(P713="Catastrófico",100,IF(P713="Mayor",80,IF(P713="Moderado",60,IF(P713="Menor",40,IF(P713="Leve",20,0)))))</f>
        <v>60</v>
      </c>
      <c r="R713" s="187" t="s">
        <v>88</v>
      </c>
      <c r="S713" s="193" t="s">
        <v>1738</v>
      </c>
      <c r="T713" s="205" t="str">
        <f>IF(OR(U713="Preventivo",U713="Detectivo"),"Probabilidad",IF(U713="Correctivo","Impacto"," "))</f>
        <v>Probabilidad</v>
      </c>
      <c r="U713" s="187" t="s">
        <v>83</v>
      </c>
      <c r="V713" s="187" t="s">
        <v>84</v>
      </c>
      <c r="W713" s="187" t="s">
        <v>338</v>
      </c>
      <c r="X713" s="187" t="s">
        <v>101</v>
      </c>
      <c r="Y713" s="187" t="s">
        <v>87</v>
      </c>
      <c r="Z713" s="208">
        <v>36</v>
      </c>
      <c r="AA713" s="35">
        <v>25</v>
      </c>
      <c r="AB713" s="35">
        <v>15</v>
      </c>
      <c r="AC713" s="35">
        <v>24</v>
      </c>
      <c r="AD713" s="35">
        <v>36</v>
      </c>
      <c r="AE713" s="208">
        <v>60</v>
      </c>
      <c r="AF713" s="35">
        <f>IF(U713="Correctivo",10,0)</f>
        <v>0</v>
      </c>
      <c r="AG713" s="35">
        <f>IF(T713="Probabilidad",0,IF(V713="Automatizado",25,IF(V713="Manual",15,0)))</f>
        <v>0</v>
      </c>
      <c r="AH713" s="35" t="e">
        <f>($Q$7*((AF713+AG713))/100)</f>
        <v>#VALUE!</v>
      </c>
      <c r="AI713" s="35" t="e">
        <f>Q713-AH713</f>
        <v>#VALUE!</v>
      </c>
      <c r="AJ713" s="187" t="s">
        <v>88</v>
      </c>
      <c r="AK713" s="187" t="s">
        <v>89</v>
      </c>
      <c r="AL713" s="187" t="s">
        <v>1739</v>
      </c>
      <c r="AM713" s="187" t="s">
        <v>91</v>
      </c>
      <c r="AN713" s="205"/>
      <c r="AO713" s="205"/>
      <c r="AP713" s="205"/>
      <c r="AQ713" s="205"/>
    </row>
    <row r="714" spans="1:43" ht="48" customHeight="1" x14ac:dyDescent="0.35">
      <c r="A714" s="186"/>
      <c r="B714" s="188"/>
      <c r="C714" s="191"/>
      <c r="D714" s="194"/>
      <c r="E714" s="197"/>
      <c r="F714" s="229"/>
      <c r="G714" s="229"/>
      <c r="H714" s="200"/>
      <c r="I714" s="203"/>
      <c r="J714" s="203"/>
      <c r="K714" s="188"/>
      <c r="L714" s="188"/>
      <c r="M714" s="188"/>
      <c r="N714" s="188"/>
      <c r="O714" s="206"/>
      <c r="P714" s="188"/>
      <c r="Q714" s="206"/>
      <c r="R714" s="188"/>
      <c r="S714" s="194"/>
      <c r="T714" s="206"/>
      <c r="U714" s="188"/>
      <c r="V714" s="188"/>
      <c r="W714" s="188"/>
      <c r="X714" s="188"/>
      <c r="Y714" s="188"/>
      <c r="Z714" s="209"/>
      <c r="AA714" s="35">
        <v>0</v>
      </c>
      <c r="AB714" s="35">
        <v>0</v>
      </c>
      <c r="AC714" s="35">
        <v>0</v>
      </c>
      <c r="AD714" s="35">
        <v>36</v>
      </c>
      <c r="AE714" s="209"/>
      <c r="AF714" s="35">
        <f t="shared" ref="AF714:AF724" si="780">IF(U714="Correctivo",10,0)</f>
        <v>0</v>
      </c>
      <c r="AG714" s="35">
        <f t="shared" ref="AG714:AG724" si="781">IF(T714="Probabilidad",0,IF(V714="Automatizado",25,IF(V714="Manual",15,0)))</f>
        <v>0</v>
      </c>
      <c r="AH714" s="35" t="e">
        <f>($AI$7*((AF714+AG714))/100)</f>
        <v>#VALUE!</v>
      </c>
      <c r="AI714" s="35" t="e">
        <f>AI713-AH714</f>
        <v>#VALUE!</v>
      </c>
      <c r="AJ714" s="188"/>
      <c r="AK714" s="188"/>
      <c r="AL714" s="188"/>
      <c r="AM714" s="188"/>
      <c r="AN714" s="206"/>
      <c r="AO714" s="206"/>
      <c r="AP714" s="206"/>
      <c r="AQ714" s="206"/>
    </row>
    <row r="715" spans="1:43" ht="48" customHeight="1" x14ac:dyDescent="0.35">
      <c r="A715" s="186"/>
      <c r="B715" s="189"/>
      <c r="C715" s="192"/>
      <c r="D715" s="195"/>
      <c r="E715" s="198"/>
      <c r="F715" s="230"/>
      <c r="G715" s="230"/>
      <c r="H715" s="201"/>
      <c r="I715" s="204"/>
      <c r="J715" s="204"/>
      <c r="K715" s="189"/>
      <c r="L715" s="189"/>
      <c r="M715" s="189"/>
      <c r="N715" s="189"/>
      <c r="O715" s="207"/>
      <c r="P715" s="189"/>
      <c r="Q715" s="207"/>
      <c r="R715" s="189"/>
      <c r="S715" s="195"/>
      <c r="T715" s="207"/>
      <c r="U715" s="189"/>
      <c r="V715" s="189"/>
      <c r="W715" s="189"/>
      <c r="X715" s="189"/>
      <c r="Y715" s="189"/>
      <c r="Z715" s="210"/>
      <c r="AA715" s="35">
        <v>0</v>
      </c>
      <c r="AB715" s="35">
        <v>0</v>
      </c>
      <c r="AC715" s="35">
        <v>0</v>
      </c>
      <c r="AD715" s="35">
        <v>36</v>
      </c>
      <c r="AE715" s="210"/>
      <c r="AF715" s="35">
        <f t="shared" si="780"/>
        <v>0</v>
      </c>
      <c r="AG715" s="35">
        <f t="shared" si="781"/>
        <v>0</v>
      </c>
      <c r="AH715" s="35">
        <f>($AI$8*((AF715+AG715))/100)</f>
        <v>0</v>
      </c>
      <c r="AI715" s="35" t="e">
        <f>AI714-AH715</f>
        <v>#VALUE!</v>
      </c>
      <c r="AJ715" s="189"/>
      <c r="AK715" s="189"/>
      <c r="AL715" s="189"/>
      <c r="AM715" s="189"/>
      <c r="AN715" s="207"/>
      <c r="AO715" s="207"/>
      <c r="AP715" s="207"/>
      <c r="AQ715" s="207"/>
    </row>
    <row r="716" spans="1:43" ht="75.75" customHeight="1" x14ac:dyDescent="0.35">
      <c r="A716" s="186">
        <v>217</v>
      </c>
      <c r="B716" s="187" t="s">
        <v>1734</v>
      </c>
      <c r="C716" s="190" t="s">
        <v>1493</v>
      </c>
      <c r="D716" s="193" t="s">
        <v>1740</v>
      </c>
      <c r="E716" s="196" t="s">
        <v>129</v>
      </c>
      <c r="F716" s="228" t="s">
        <v>1741</v>
      </c>
      <c r="G716" s="228" t="s">
        <v>1742</v>
      </c>
      <c r="H716" s="199" t="str">
        <f>CONCATENATE(E716," ",F716," ",G716)</f>
        <v>Posibilidad de pérdida reputacional por demora en el avance en la ruta de reparación colectiva por  incumplimiento con las metas y expectativas de los sujetos de RC, debido a la no aprobación de viáticos, falta de operador logístico y apropiación de recursos por parte de los entes territoriales, desconocimiento de los PIRC por parte de las comunidades, que impiden avanzar en las diferentes acciones propias de la ruta.</v>
      </c>
      <c r="I716" s="202" t="s">
        <v>74</v>
      </c>
      <c r="J716" s="202" t="s">
        <v>75</v>
      </c>
      <c r="K716" s="187" t="s">
        <v>76</v>
      </c>
      <c r="L716" s="187" t="s">
        <v>77</v>
      </c>
      <c r="M716" s="187">
        <v>8</v>
      </c>
      <c r="N716" s="187" t="s">
        <v>146</v>
      </c>
      <c r="O716" s="205">
        <f t="shared" ref="O716" si="782">IF(N716="Muy alta",100,IF(N716="Alta",80,IF(N716="Media",60,IF(N716="Baja",40,IF(N716="Muy baja",20,0)))))</f>
        <v>20</v>
      </c>
      <c r="P716" s="187" t="s">
        <v>125</v>
      </c>
      <c r="Q716" s="205">
        <f t="shared" ref="Q716" si="783">IF(P716="Catastrófico",100,IF(P716="Mayor",80,IF(P716="Moderado",60,IF(P716="Menor",40,IF(P716="Leve",20,0)))))</f>
        <v>40</v>
      </c>
      <c r="R716" s="187" t="s">
        <v>269</v>
      </c>
      <c r="S716" s="193" t="s">
        <v>1743</v>
      </c>
      <c r="T716" s="205" t="str">
        <f t="shared" ref="T716:T722" si="784">IF(OR(U716="Preventivo",U716="Detectivo"),"Probabilidad",IF(U716="Correctivo","Impacto"," "))</f>
        <v>Probabilidad</v>
      </c>
      <c r="U716" s="187" t="s">
        <v>83</v>
      </c>
      <c r="V716" s="187" t="s">
        <v>84</v>
      </c>
      <c r="W716" s="187" t="s">
        <v>85</v>
      </c>
      <c r="X716" s="187" t="s">
        <v>86</v>
      </c>
      <c r="Y716" s="187" t="s">
        <v>87</v>
      </c>
      <c r="Z716" s="208">
        <v>12</v>
      </c>
      <c r="AA716" s="35">
        <v>25</v>
      </c>
      <c r="AB716" s="35">
        <v>15</v>
      </c>
      <c r="AC716" s="35">
        <v>8</v>
      </c>
      <c r="AD716" s="35">
        <v>12</v>
      </c>
      <c r="AE716" s="208">
        <v>40</v>
      </c>
      <c r="AF716" s="35">
        <f t="shared" si="780"/>
        <v>0</v>
      </c>
      <c r="AG716" s="35">
        <f t="shared" si="781"/>
        <v>0</v>
      </c>
      <c r="AH716" s="35">
        <f>($Q$10*((AF716+AG716))/100)</f>
        <v>0</v>
      </c>
      <c r="AI716" s="35">
        <f>Q716-AH716</f>
        <v>40</v>
      </c>
      <c r="AJ716" s="187" t="s">
        <v>269</v>
      </c>
      <c r="AK716" s="187" t="s">
        <v>89</v>
      </c>
      <c r="AL716" s="187" t="s">
        <v>1739</v>
      </c>
      <c r="AM716" s="187" t="s">
        <v>91</v>
      </c>
      <c r="AN716" s="211"/>
      <c r="AO716" s="211"/>
      <c r="AP716" s="211"/>
      <c r="AQ716" s="211"/>
    </row>
    <row r="717" spans="1:43" ht="75.75" customHeight="1" x14ac:dyDescent="0.35">
      <c r="A717" s="186"/>
      <c r="B717" s="188"/>
      <c r="C717" s="191"/>
      <c r="D717" s="194"/>
      <c r="E717" s="197"/>
      <c r="F717" s="229"/>
      <c r="G717" s="229"/>
      <c r="H717" s="200"/>
      <c r="I717" s="203"/>
      <c r="J717" s="203"/>
      <c r="K717" s="188"/>
      <c r="L717" s="188"/>
      <c r="M717" s="188"/>
      <c r="N717" s="188"/>
      <c r="O717" s="206"/>
      <c r="P717" s="188"/>
      <c r="Q717" s="206"/>
      <c r="R717" s="188"/>
      <c r="S717" s="194"/>
      <c r="T717" s="206"/>
      <c r="U717" s="188"/>
      <c r="V717" s="188"/>
      <c r="W717" s="188"/>
      <c r="X717" s="188"/>
      <c r="Y717" s="188"/>
      <c r="Z717" s="209"/>
      <c r="AA717" s="35">
        <v>0</v>
      </c>
      <c r="AB717" s="35">
        <v>0</v>
      </c>
      <c r="AC717" s="35">
        <v>0</v>
      </c>
      <c r="AD717" s="35">
        <v>12</v>
      </c>
      <c r="AE717" s="209"/>
      <c r="AF717" s="35">
        <f t="shared" si="780"/>
        <v>0</v>
      </c>
      <c r="AG717" s="35">
        <f t="shared" si="781"/>
        <v>0</v>
      </c>
      <c r="AH717" s="35">
        <f>($AI$10*((AF717+AG717))/100)</f>
        <v>0</v>
      </c>
      <c r="AI717" s="35">
        <f>AI716-AH717</f>
        <v>40</v>
      </c>
      <c r="AJ717" s="188"/>
      <c r="AK717" s="188"/>
      <c r="AL717" s="188"/>
      <c r="AM717" s="188"/>
      <c r="AN717" s="212"/>
      <c r="AO717" s="212"/>
      <c r="AP717" s="212"/>
      <c r="AQ717" s="212"/>
    </row>
    <row r="718" spans="1:43" ht="75.75" customHeight="1" x14ac:dyDescent="0.35">
      <c r="A718" s="186"/>
      <c r="B718" s="189"/>
      <c r="C718" s="192"/>
      <c r="D718" s="195"/>
      <c r="E718" s="198"/>
      <c r="F718" s="230"/>
      <c r="G718" s="230"/>
      <c r="H718" s="201"/>
      <c r="I718" s="204"/>
      <c r="J718" s="204"/>
      <c r="K718" s="189"/>
      <c r="L718" s="189"/>
      <c r="M718" s="189"/>
      <c r="N718" s="189"/>
      <c r="O718" s="207"/>
      <c r="P718" s="189"/>
      <c r="Q718" s="207"/>
      <c r="R718" s="189"/>
      <c r="S718" s="195"/>
      <c r="T718" s="207"/>
      <c r="U718" s="189"/>
      <c r="V718" s="189"/>
      <c r="W718" s="189"/>
      <c r="X718" s="189"/>
      <c r="Y718" s="189"/>
      <c r="Z718" s="210"/>
      <c r="AA718" s="35">
        <v>0</v>
      </c>
      <c r="AB718" s="35">
        <v>0</v>
      </c>
      <c r="AC718" s="35">
        <v>0</v>
      </c>
      <c r="AD718" s="35">
        <v>12</v>
      </c>
      <c r="AE718" s="210"/>
      <c r="AF718" s="35">
        <f t="shared" si="780"/>
        <v>0</v>
      </c>
      <c r="AG718" s="35">
        <f t="shared" si="781"/>
        <v>0</v>
      </c>
      <c r="AH718" s="35">
        <f>($AI$11*((AF718+AG718))/100)</f>
        <v>0</v>
      </c>
      <c r="AI718" s="35">
        <f>AI717-AH718</f>
        <v>40</v>
      </c>
      <c r="AJ718" s="189"/>
      <c r="AK718" s="189"/>
      <c r="AL718" s="189"/>
      <c r="AM718" s="189"/>
      <c r="AN718" s="213"/>
      <c r="AO718" s="213"/>
      <c r="AP718" s="213"/>
      <c r="AQ718" s="213"/>
    </row>
    <row r="719" spans="1:43" ht="87" x14ac:dyDescent="0.35">
      <c r="A719" s="258">
        <v>218</v>
      </c>
      <c r="B719" s="187" t="s">
        <v>1734</v>
      </c>
      <c r="C719" s="190" t="s">
        <v>1744</v>
      </c>
      <c r="D719" s="193" t="s">
        <v>1745</v>
      </c>
      <c r="E719" s="196" t="s">
        <v>70</v>
      </c>
      <c r="F719" s="228" t="s">
        <v>1746</v>
      </c>
      <c r="G719" s="228" t="s">
        <v>1747</v>
      </c>
      <c r="H719" s="199" t="str">
        <f>CONCATENATE(E719," ",F719," ",G719)</f>
        <v>Posibilidad de pérdida económica y reputacional ante las victimas, por no realizar estrategias complementarias como jornadas de atención y/o ferias de servicios, debido a dificultades en la concertación con los entes territoriales, la dinámica en ambos departamentos por ser fronterizos, municipios con nivel de conflicto armado activo, pandemia, zonas de difícil acceso y sin conexión a internet.</v>
      </c>
      <c r="I719" s="202" t="s">
        <v>74</v>
      </c>
      <c r="J719" s="202" t="s">
        <v>75</v>
      </c>
      <c r="K719" s="187" t="s">
        <v>76</v>
      </c>
      <c r="L719" s="187" t="s">
        <v>77</v>
      </c>
      <c r="M719" s="187">
        <v>49</v>
      </c>
      <c r="N719" s="187" t="s">
        <v>124</v>
      </c>
      <c r="O719" s="205">
        <f t="shared" ref="O719" si="785">IF(N719="Muy alta",100,IF(N719="Alta",80,IF(N719="Media",60,IF(N719="Baja",40,IF(N719="Muy baja",20,0)))))</f>
        <v>40</v>
      </c>
      <c r="P719" s="187" t="s">
        <v>88</v>
      </c>
      <c r="Q719" s="205">
        <f t="shared" ref="Q719" si="786">IF(P719="Catastrófico",100,IF(P719="Mayor",80,IF(P719="Moderado",60,IF(P719="Menor",40,IF(P719="Leve",20,0)))))</f>
        <v>60</v>
      </c>
      <c r="R719" s="187" t="s">
        <v>88</v>
      </c>
      <c r="S719" s="55" t="s">
        <v>1748</v>
      </c>
      <c r="T719" s="35" t="str">
        <f t="shared" si="784"/>
        <v>Probabilidad</v>
      </c>
      <c r="U719" s="36" t="s">
        <v>83</v>
      </c>
      <c r="V719" s="36" t="s">
        <v>84</v>
      </c>
      <c r="W719" s="36" t="s">
        <v>85</v>
      </c>
      <c r="X719" s="36" t="s">
        <v>86</v>
      </c>
      <c r="Y719" s="36" t="s">
        <v>127</v>
      </c>
      <c r="Z719" s="208">
        <v>14.4</v>
      </c>
      <c r="AA719" s="35">
        <v>25</v>
      </c>
      <c r="AB719" s="35">
        <v>15</v>
      </c>
      <c r="AC719" s="35">
        <v>16</v>
      </c>
      <c r="AD719" s="35">
        <v>24</v>
      </c>
      <c r="AE719" s="208">
        <v>60</v>
      </c>
      <c r="AF719" s="35">
        <f t="shared" si="780"/>
        <v>0</v>
      </c>
      <c r="AG719" s="35">
        <f t="shared" si="781"/>
        <v>0</v>
      </c>
      <c r="AH719" s="35">
        <f>($Q$13*((AF719+AG719))/100)</f>
        <v>0</v>
      </c>
      <c r="AI719" s="35">
        <f>Q719-AH719</f>
        <v>60</v>
      </c>
      <c r="AJ719" s="187" t="s">
        <v>88</v>
      </c>
      <c r="AK719" s="187" t="s">
        <v>89</v>
      </c>
      <c r="AL719" s="187" t="s">
        <v>1739</v>
      </c>
      <c r="AM719" s="187" t="s">
        <v>91</v>
      </c>
      <c r="AN719" s="211"/>
      <c r="AO719" s="211"/>
      <c r="AP719" s="211"/>
      <c r="AQ719" s="211"/>
    </row>
    <row r="720" spans="1:43" ht="101.5" x14ac:dyDescent="0.35">
      <c r="A720" s="259"/>
      <c r="B720" s="188"/>
      <c r="C720" s="191"/>
      <c r="D720" s="194"/>
      <c r="E720" s="197"/>
      <c r="F720" s="229"/>
      <c r="G720" s="229"/>
      <c r="H720" s="200"/>
      <c r="I720" s="203"/>
      <c r="J720" s="203"/>
      <c r="K720" s="188"/>
      <c r="L720" s="188"/>
      <c r="M720" s="188"/>
      <c r="N720" s="188"/>
      <c r="O720" s="206"/>
      <c r="P720" s="188"/>
      <c r="Q720" s="206"/>
      <c r="R720" s="188"/>
      <c r="S720" s="34" t="s">
        <v>1749</v>
      </c>
      <c r="T720" s="35" t="str">
        <f>IF(OR(U720="Preventivo",U720="Detectivo"),"Probabilidad",IF(U720="Correctivo","Impacto"," "))</f>
        <v>Probabilidad</v>
      </c>
      <c r="U720" s="36" t="s">
        <v>83</v>
      </c>
      <c r="V720" s="36" t="s">
        <v>84</v>
      </c>
      <c r="W720" s="36" t="s">
        <v>85</v>
      </c>
      <c r="X720" s="36" t="s">
        <v>86</v>
      </c>
      <c r="Y720" s="36" t="s">
        <v>87</v>
      </c>
      <c r="Z720" s="209"/>
      <c r="AA720" s="35">
        <v>25</v>
      </c>
      <c r="AB720" s="35">
        <v>15</v>
      </c>
      <c r="AC720" s="35">
        <v>9.6</v>
      </c>
      <c r="AD720" s="35">
        <v>14.4</v>
      </c>
      <c r="AE720" s="209"/>
      <c r="AF720" s="35">
        <f t="shared" si="780"/>
        <v>0</v>
      </c>
      <c r="AG720" s="35">
        <f t="shared" si="781"/>
        <v>0</v>
      </c>
      <c r="AH720" s="35">
        <f>($AI$13*((AF720+AG720))/100)</f>
        <v>0</v>
      </c>
      <c r="AI720" s="35">
        <f>AI719-AH720</f>
        <v>60</v>
      </c>
      <c r="AJ720" s="188"/>
      <c r="AK720" s="188"/>
      <c r="AL720" s="188"/>
      <c r="AM720" s="188"/>
      <c r="AN720" s="212"/>
      <c r="AO720" s="212"/>
      <c r="AP720" s="212"/>
      <c r="AQ720" s="212"/>
    </row>
    <row r="721" spans="1:43" x14ac:dyDescent="0.35">
      <c r="A721" s="260"/>
      <c r="B721" s="189"/>
      <c r="C721" s="192"/>
      <c r="D721" s="195"/>
      <c r="E721" s="198"/>
      <c r="F721" s="230"/>
      <c r="G721" s="230"/>
      <c r="H721" s="201"/>
      <c r="I721" s="204"/>
      <c r="J721" s="204"/>
      <c r="K721" s="189"/>
      <c r="L721" s="189"/>
      <c r="M721" s="189"/>
      <c r="N721" s="189"/>
      <c r="O721" s="207"/>
      <c r="P721" s="189"/>
      <c r="Q721" s="207"/>
      <c r="R721" s="189"/>
      <c r="S721" s="37"/>
      <c r="T721" s="35" t="str">
        <f t="shared" si="784"/>
        <v xml:space="preserve"> </v>
      </c>
      <c r="U721" s="36"/>
      <c r="V721" s="36"/>
      <c r="W721" s="36"/>
      <c r="X721" s="36"/>
      <c r="Y721" s="36"/>
      <c r="Z721" s="210"/>
      <c r="AA721" s="35">
        <v>0</v>
      </c>
      <c r="AB721" s="35">
        <v>0</v>
      </c>
      <c r="AC721" s="35">
        <v>0</v>
      </c>
      <c r="AD721" s="35">
        <v>14.4</v>
      </c>
      <c r="AE721" s="210"/>
      <c r="AF721" s="35">
        <f t="shared" si="780"/>
        <v>0</v>
      </c>
      <c r="AG721" s="35">
        <f t="shared" si="781"/>
        <v>0</v>
      </c>
      <c r="AH721" s="35">
        <f>($AI$14*((AF721+AG721))/100)</f>
        <v>0</v>
      </c>
      <c r="AI721" s="35">
        <f>AI720-AH721</f>
        <v>60</v>
      </c>
      <c r="AJ721" s="189"/>
      <c r="AK721" s="189"/>
      <c r="AL721" s="189"/>
      <c r="AM721" s="189"/>
      <c r="AN721" s="213"/>
      <c r="AO721" s="213"/>
      <c r="AP721" s="213"/>
      <c r="AQ721" s="213"/>
    </row>
    <row r="722" spans="1:43" ht="66.75" customHeight="1" x14ac:dyDescent="0.35">
      <c r="A722" s="186">
        <v>219</v>
      </c>
      <c r="B722" s="187" t="s">
        <v>1734</v>
      </c>
      <c r="C722" s="190" t="s">
        <v>1328</v>
      </c>
      <c r="D722" s="193" t="s">
        <v>1329</v>
      </c>
      <c r="E722" s="196"/>
      <c r="F722" s="193"/>
      <c r="G722" s="193"/>
      <c r="H722" s="199" t="s">
        <v>1750</v>
      </c>
      <c r="I722" s="202" t="s">
        <v>96</v>
      </c>
      <c r="J722" s="202" t="s">
        <v>75</v>
      </c>
      <c r="K722" s="187" t="s">
        <v>212</v>
      </c>
      <c r="L722" s="187" t="s">
        <v>111</v>
      </c>
      <c r="M722" s="187">
        <v>1000</v>
      </c>
      <c r="N722" s="187" t="s">
        <v>78</v>
      </c>
      <c r="O722" s="205">
        <f t="shared" ref="O722" si="787">IF(N722="Muy alta",100,IF(N722="Alta",80,IF(N722="Media",60,IF(N722="Baja",40,IF(N722="Muy baja",20,0)))))</f>
        <v>60</v>
      </c>
      <c r="P722" s="187" t="s">
        <v>88</v>
      </c>
      <c r="Q722" s="205">
        <f t="shared" ref="Q722" si="788">IF(P722="Catastrófico",100,IF(P722="Mayor",80,IF(P722="Moderado",60,IF(P722="Menor",40,IF(P722="Leve",20,0)))))</f>
        <v>60</v>
      </c>
      <c r="R722" s="187" t="s">
        <v>88</v>
      </c>
      <c r="S722" s="187" t="s">
        <v>1751</v>
      </c>
      <c r="T722" s="205" t="str">
        <f t="shared" si="784"/>
        <v>Probabilidad</v>
      </c>
      <c r="U722" s="187" t="s">
        <v>83</v>
      </c>
      <c r="V722" s="187" t="s">
        <v>84</v>
      </c>
      <c r="W722" s="187" t="s">
        <v>338</v>
      </c>
      <c r="X722" s="187" t="s">
        <v>101</v>
      </c>
      <c r="Y722" s="187" t="s">
        <v>87</v>
      </c>
      <c r="Z722" s="208">
        <v>36</v>
      </c>
      <c r="AA722" s="35">
        <v>25</v>
      </c>
      <c r="AB722" s="35">
        <v>15</v>
      </c>
      <c r="AC722" s="35">
        <v>24</v>
      </c>
      <c r="AD722" s="35">
        <v>36</v>
      </c>
      <c r="AE722" s="208">
        <v>60</v>
      </c>
      <c r="AF722" s="35">
        <f t="shared" si="780"/>
        <v>0</v>
      </c>
      <c r="AG722" s="35">
        <f t="shared" si="781"/>
        <v>0</v>
      </c>
      <c r="AH722" s="35">
        <f>($Q$16*((AF722+AG722))/100)</f>
        <v>0</v>
      </c>
      <c r="AI722" s="35">
        <f>Q722-AH722</f>
        <v>60</v>
      </c>
      <c r="AJ722" s="187" t="s">
        <v>88</v>
      </c>
      <c r="AK722" s="187" t="s">
        <v>102</v>
      </c>
      <c r="AL722" s="187" t="s">
        <v>1752</v>
      </c>
      <c r="AM722" s="34" t="s">
        <v>1753</v>
      </c>
      <c r="AN722" s="126">
        <v>44562</v>
      </c>
      <c r="AO722" s="126">
        <v>44926</v>
      </c>
      <c r="AP722" s="91" t="s">
        <v>1754</v>
      </c>
      <c r="AQ722" s="35" t="s">
        <v>1755</v>
      </c>
    </row>
    <row r="723" spans="1:43" ht="66.75" customHeight="1" x14ac:dyDescent="0.35">
      <c r="A723" s="186"/>
      <c r="B723" s="188"/>
      <c r="C723" s="191"/>
      <c r="D723" s="194"/>
      <c r="E723" s="197"/>
      <c r="F723" s="194"/>
      <c r="G723" s="194"/>
      <c r="H723" s="200"/>
      <c r="I723" s="203"/>
      <c r="J723" s="203"/>
      <c r="K723" s="188"/>
      <c r="L723" s="188"/>
      <c r="M723" s="188"/>
      <c r="N723" s="188"/>
      <c r="O723" s="206"/>
      <c r="P723" s="188"/>
      <c r="Q723" s="206"/>
      <c r="R723" s="188"/>
      <c r="S723" s="188"/>
      <c r="T723" s="206"/>
      <c r="U723" s="188"/>
      <c r="V723" s="188"/>
      <c r="W723" s="188"/>
      <c r="X723" s="188"/>
      <c r="Y723" s="188"/>
      <c r="Z723" s="209"/>
      <c r="AA723" s="35">
        <v>0</v>
      </c>
      <c r="AB723" s="35">
        <v>0</v>
      </c>
      <c r="AC723" s="35">
        <v>0</v>
      </c>
      <c r="AD723" s="35">
        <v>36</v>
      </c>
      <c r="AE723" s="209"/>
      <c r="AF723" s="35">
        <f t="shared" si="780"/>
        <v>0</v>
      </c>
      <c r="AG723" s="35">
        <f t="shared" si="781"/>
        <v>0</v>
      </c>
      <c r="AH723" s="35">
        <f>($AI$16*((AF723+AG723))/100)</f>
        <v>0</v>
      </c>
      <c r="AI723" s="35">
        <f>AI722-AH723</f>
        <v>60</v>
      </c>
      <c r="AJ723" s="188"/>
      <c r="AK723" s="188"/>
      <c r="AL723" s="188"/>
      <c r="AM723" s="34" t="s">
        <v>1756</v>
      </c>
      <c r="AN723" s="126">
        <v>44562</v>
      </c>
      <c r="AO723" s="126">
        <v>44926</v>
      </c>
      <c r="AP723" s="91" t="s">
        <v>1757</v>
      </c>
      <c r="AQ723" s="35" t="s">
        <v>1755</v>
      </c>
    </row>
    <row r="724" spans="1:43" ht="51.75" customHeight="1" x14ac:dyDescent="0.35">
      <c r="A724" s="186"/>
      <c r="B724" s="189"/>
      <c r="C724" s="192"/>
      <c r="D724" s="195"/>
      <c r="E724" s="198"/>
      <c r="F724" s="195"/>
      <c r="G724" s="195"/>
      <c r="H724" s="201"/>
      <c r="I724" s="204"/>
      <c r="J724" s="204"/>
      <c r="K724" s="189"/>
      <c r="L724" s="189"/>
      <c r="M724" s="189"/>
      <c r="N724" s="189"/>
      <c r="O724" s="207"/>
      <c r="P724" s="189"/>
      <c r="Q724" s="207"/>
      <c r="R724" s="189"/>
      <c r="S724" s="189"/>
      <c r="T724" s="207"/>
      <c r="U724" s="189"/>
      <c r="V724" s="189"/>
      <c r="W724" s="189"/>
      <c r="X724" s="189"/>
      <c r="Y724" s="189"/>
      <c r="Z724" s="210"/>
      <c r="AA724" s="35">
        <v>0</v>
      </c>
      <c r="AB724" s="35">
        <v>0</v>
      </c>
      <c r="AC724" s="35">
        <v>0</v>
      </c>
      <c r="AD724" s="35">
        <v>36</v>
      </c>
      <c r="AE724" s="210"/>
      <c r="AF724" s="35">
        <f t="shared" si="780"/>
        <v>0</v>
      </c>
      <c r="AG724" s="35">
        <f t="shared" si="781"/>
        <v>0</v>
      </c>
      <c r="AH724" s="35">
        <f>($AI$17*((AF724+AG724))/100)</f>
        <v>0</v>
      </c>
      <c r="AI724" s="35">
        <f>AI723-AH724</f>
        <v>60</v>
      </c>
      <c r="AJ724" s="189"/>
      <c r="AK724" s="189"/>
      <c r="AL724" s="189"/>
      <c r="AM724" s="34"/>
      <c r="AN724" s="68"/>
      <c r="AO724" s="68"/>
      <c r="AP724" s="68"/>
      <c r="AQ724" s="68"/>
    </row>
    <row r="725" spans="1:43" ht="52.5" customHeight="1" x14ac:dyDescent="0.35">
      <c r="A725" s="186">
        <v>220</v>
      </c>
      <c r="B725" s="187" t="s">
        <v>1758</v>
      </c>
      <c r="C725" s="190" t="s">
        <v>1328</v>
      </c>
      <c r="D725" s="193" t="s">
        <v>1329</v>
      </c>
      <c r="E725" s="196" t="s">
        <v>1157</v>
      </c>
      <c r="F725" s="228" t="s">
        <v>1759</v>
      </c>
      <c r="G725" s="228" t="s">
        <v>1760</v>
      </c>
      <c r="H725" s="199" t="str">
        <f>CONCATENATE(E725," ",F725," ",G725)</f>
        <v xml:space="preserve">Posibilidad de pérdida económica por efectuar entregas de cartas de indemnización a personas no aptas debido a falta o inadecuada validación de los destinatarios o desactualización de información </v>
      </c>
      <c r="I725" s="202" t="s">
        <v>74</v>
      </c>
      <c r="J725" s="202" t="s">
        <v>75</v>
      </c>
      <c r="K725" s="187" t="s">
        <v>76</v>
      </c>
      <c r="L725" s="187" t="s">
        <v>77</v>
      </c>
      <c r="M725" s="187">
        <v>1500</v>
      </c>
      <c r="N725" s="187" t="s">
        <v>78</v>
      </c>
      <c r="O725" s="205">
        <f>IF(N725="Muy alta",100,IF(N725="Alta",80,IF(N725="Media",60,IF(N725="Baja",40,IF(N725="Muy baja",20,0)))))</f>
        <v>60</v>
      </c>
      <c r="P725" s="187" t="s">
        <v>125</v>
      </c>
      <c r="Q725" s="205">
        <f>IF(P725="Catastrófico",100,IF(P725="Mayor",80,IF(P725="Moderado",60,IF(P725="Menor",40,IF(P725="Leve",20,0)))))</f>
        <v>40</v>
      </c>
      <c r="R725" s="187" t="s">
        <v>88</v>
      </c>
      <c r="S725" s="187" t="s">
        <v>1761</v>
      </c>
      <c r="T725" s="205" t="str">
        <f>IF(OR(U725="Preventivo",U725="Detectivo"),"Probabilidad",IF(U725="Correctivo","Impacto"," "))</f>
        <v>Probabilidad</v>
      </c>
      <c r="U725" s="187" t="s">
        <v>100</v>
      </c>
      <c r="V725" s="187" t="s">
        <v>84</v>
      </c>
      <c r="W725" s="187" t="s">
        <v>85</v>
      </c>
      <c r="X725" s="187" t="s">
        <v>86</v>
      </c>
      <c r="Y725" s="187" t="s">
        <v>87</v>
      </c>
      <c r="Z725" s="208">
        <v>42</v>
      </c>
      <c r="AA725" s="35">
        <v>15</v>
      </c>
      <c r="AB725" s="35">
        <v>15</v>
      </c>
      <c r="AC725" s="35">
        <v>18</v>
      </c>
      <c r="AD725" s="35">
        <v>42</v>
      </c>
      <c r="AE725" s="208">
        <v>40</v>
      </c>
      <c r="AF725" s="35">
        <f>IF(U725="Correctivo",10,0)</f>
        <v>0</v>
      </c>
      <c r="AG725" s="35">
        <f>IF(T725="Probabilidad",0,IF(V725="Automatizado",25,IF(V725="Manual",15,0)))</f>
        <v>0</v>
      </c>
      <c r="AH725" s="35" t="e">
        <f>($Q$7*((AF725+AG725))/100)</f>
        <v>#VALUE!</v>
      </c>
      <c r="AI725" s="35" t="e">
        <f>Q725-AH725</f>
        <v>#VALUE!</v>
      </c>
      <c r="AJ725" s="187" t="s">
        <v>88</v>
      </c>
      <c r="AK725" s="187" t="s">
        <v>89</v>
      </c>
      <c r="AL725" s="187" t="s">
        <v>1762</v>
      </c>
      <c r="AM725" s="187" t="s">
        <v>91</v>
      </c>
      <c r="AN725" s="205"/>
      <c r="AO725" s="205"/>
      <c r="AP725" s="205"/>
      <c r="AQ725" s="205"/>
    </row>
    <row r="726" spans="1:43" ht="52.5" customHeight="1" x14ac:dyDescent="0.35">
      <c r="A726" s="186"/>
      <c r="B726" s="188"/>
      <c r="C726" s="191"/>
      <c r="D726" s="194"/>
      <c r="E726" s="197"/>
      <c r="F726" s="229"/>
      <c r="G726" s="229"/>
      <c r="H726" s="200"/>
      <c r="I726" s="203"/>
      <c r="J726" s="203"/>
      <c r="K726" s="188"/>
      <c r="L726" s="188"/>
      <c r="M726" s="188"/>
      <c r="N726" s="188"/>
      <c r="O726" s="206"/>
      <c r="P726" s="188"/>
      <c r="Q726" s="206"/>
      <c r="R726" s="188"/>
      <c r="S726" s="188"/>
      <c r="T726" s="206"/>
      <c r="U726" s="188"/>
      <c r="V726" s="188"/>
      <c r="W726" s="188"/>
      <c r="X726" s="188"/>
      <c r="Y726" s="188"/>
      <c r="Z726" s="209"/>
      <c r="AA726" s="35">
        <v>0</v>
      </c>
      <c r="AB726" s="35">
        <v>0</v>
      </c>
      <c r="AC726" s="35">
        <v>0</v>
      </c>
      <c r="AD726" s="35">
        <v>42</v>
      </c>
      <c r="AE726" s="209"/>
      <c r="AF726" s="35">
        <f t="shared" ref="AF726:AF736" si="789">IF(U726="Correctivo",10,0)</f>
        <v>0</v>
      </c>
      <c r="AG726" s="35">
        <f t="shared" ref="AG726:AG736" si="790">IF(T726="Probabilidad",0,IF(V726="Automatizado",25,IF(V726="Manual",15,0)))</f>
        <v>0</v>
      </c>
      <c r="AH726" s="35" t="e">
        <f>($AI$7*((AF726+AG726))/100)</f>
        <v>#VALUE!</v>
      </c>
      <c r="AI726" s="35" t="e">
        <f>AI725-AH726</f>
        <v>#VALUE!</v>
      </c>
      <c r="AJ726" s="188"/>
      <c r="AK726" s="188"/>
      <c r="AL726" s="188"/>
      <c r="AM726" s="188"/>
      <c r="AN726" s="206"/>
      <c r="AO726" s="206"/>
      <c r="AP726" s="206"/>
      <c r="AQ726" s="206"/>
    </row>
    <row r="727" spans="1:43" ht="52.5" customHeight="1" x14ac:dyDescent="0.35">
      <c r="A727" s="186"/>
      <c r="B727" s="189"/>
      <c r="C727" s="192"/>
      <c r="D727" s="195"/>
      <c r="E727" s="198"/>
      <c r="F727" s="230"/>
      <c r="G727" s="230"/>
      <c r="H727" s="201"/>
      <c r="I727" s="204"/>
      <c r="J727" s="204"/>
      <c r="K727" s="189"/>
      <c r="L727" s="189"/>
      <c r="M727" s="189"/>
      <c r="N727" s="189"/>
      <c r="O727" s="207"/>
      <c r="P727" s="189"/>
      <c r="Q727" s="207"/>
      <c r="R727" s="189"/>
      <c r="S727" s="189"/>
      <c r="T727" s="207"/>
      <c r="U727" s="189"/>
      <c r="V727" s="189"/>
      <c r="W727" s="189"/>
      <c r="X727" s="189"/>
      <c r="Y727" s="189"/>
      <c r="Z727" s="210"/>
      <c r="AA727" s="35">
        <v>0</v>
      </c>
      <c r="AB727" s="35">
        <v>0</v>
      </c>
      <c r="AC727" s="35">
        <v>0</v>
      </c>
      <c r="AD727" s="35">
        <v>42</v>
      </c>
      <c r="AE727" s="210"/>
      <c r="AF727" s="35">
        <f t="shared" si="789"/>
        <v>0</v>
      </c>
      <c r="AG727" s="35">
        <f t="shared" si="790"/>
        <v>0</v>
      </c>
      <c r="AH727" s="35">
        <f>($AI$8*((AF727+AG727))/100)</f>
        <v>0</v>
      </c>
      <c r="AI727" s="35" t="e">
        <f>AI726-AH727</f>
        <v>#VALUE!</v>
      </c>
      <c r="AJ727" s="189"/>
      <c r="AK727" s="189"/>
      <c r="AL727" s="189"/>
      <c r="AM727" s="189"/>
      <c r="AN727" s="207"/>
      <c r="AO727" s="207"/>
      <c r="AP727" s="207"/>
      <c r="AQ727" s="207"/>
    </row>
    <row r="728" spans="1:43" ht="152.25" customHeight="1" x14ac:dyDescent="0.35">
      <c r="A728" s="186">
        <v>221</v>
      </c>
      <c r="B728" s="187" t="s">
        <v>1758</v>
      </c>
      <c r="C728" s="190" t="s">
        <v>1763</v>
      </c>
      <c r="D728" s="193" t="s">
        <v>1764</v>
      </c>
      <c r="E728" s="196" t="s">
        <v>129</v>
      </c>
      <c r="F728" s="228" t="s">
        <v>1765</v>
      </c>
      <c r="G728" s="228" t="s">
        <v>1766</v>
      </c>
      <c r="H728" s="199" t="str">
        <f t="shared" ref="H728" si="791">CONCATENATE(E728," ",F728," ",G728)</f>
        <v>Posibilidad de pérdida reputacional ante nuestros grupos de valor por no brindar la asistencia técnica o de manera articulada debido a no recibir lineamientos oportunos del nivel nacional.</v>
      </c>
      <c r="I728" s="202" t="s">
        <v>74</v>
      </c>
      <c r="J728" s="202" t="s">
        <v>75</v>
      </c>
      <c r="K728" s="187" t="s">
        <v>76</v>
      </c>
      <c r="L728" s="187" t="s">
        <v>77</v>
      </c>
      <c r="M728" s="187">
        <v>84</v>
      </c>
      <c r="N728" s="187" t="s">
        <v>124</v>
      </c>
      <c r="O728" s="205">
        <f t="shared" ref="O728" si="792">IF(N728="Muy alta",100,IF(N728="Alta",80,IF(N728="Media",60,IF(N728="Baja",40,IF(N728="Muy baja",20,0)))))</f>
        <v>40</v>
      </c>
      <c r="P728" s="187" t="s">
        <v>88</v>
      </c>
      <c r="Q728" s="205">
        <f t="shared" ref="Q728" si="793">IF(P728="Catastrófico",100,IF(P728="Mayor",80,IF(P728="Moderado",60,IF(P728="Menor",40,IF(P728="Leve",20,0)))))</f>
        <v>60</v>
      </c>
      <c r="R728" s="187" t="s">
        <v>88</v>
      </c>
      <c r="S728" s="55" t="s">
        <v>1767</v>
      </c>
      <c r="T728" s="35" t="str">
        <f t="shared" ref="T728:T734" si="794">IF(OR(U728="Preventivo",U728="Detectivo"),"Probabilidad",IF(U728="Correctivo","Impacto"," "))</f>
        <v>Probabilidad</v>
      </c>
      <c r="U728" s="36" t="s">
        <v>83</v>
      </c>
      <c r="V728" s="36" t="s">
        <v>84</v>
      </c>
      <c r="W728" s="36" t="s">
        <v>338</v>
      </c>
      <c r="X728" s="36" t="s">
        <v>86</v>
      </c>
      <c r="Y728" s="36" t="s">
        <v>87</v>
      </c>
      <c r="Z728" s="208">
        <v>16.8</v>
      </c>
      <c r="AA728" s="35">
        <v>25</v>
      </c>
      <c r="AB728" s="35">
        <v>15</v>
      </c>
      <c r="AC728" s="35">
        <v>16</v>
      </c>
      <c r="AD728" s="35">
        <v>24</v>
      </c>
      <c r="AE728" s="208">
        <v>60</v>
      </c>
      <c r="AF728" s="35">
        <f t="shared" si="789"/>
        <v>0</v>
      </c>
      <c r="AG728" s="35">
        <f t="shared" si="790"/>
        <v>0</v>
      </c>
      <c r="AH728" s="35">
        <f>($Q$10*((AF728+AG728))/100)</f>
        <v>0</v>
      </c>
      <c r="AI728" s="35">
        <f>Q728-AH728</f>
        <v>60</v>
      </c>
      <c r="AJ728" s="187" t="s">
        <v>88</v>
      </c>
      <c r="AK728" s="187" t="s">
        <v>89</v>
      </c>
      <c r="AL728" s="187" t="s">
        <v>1762</v>
      </c>
      <c r="AM728" s="187" t="s">
        <v>91</v>
      </c>
      <c r="AN728" s="211"/>
      <c r="AO728" s="211"/>
      <c r="AP728" s="211"/>
      <c r="AQ728" s="211"/>
    </row>
    <row r="729" spans="1:43" ht="104.25" customHeight="1" x14ac:dyDescent="0.35">
      <c r="A729" s="186"/>
      <c r="B729" s="188"/>
      <c r="C729" s="191"/>
      <c r="D729" s="194"/>
      <c r="E729" s="197"/>
      <c r="F729" s="229"/>
      <c r="G729" s="229"/>
      <c r="H729" s="200"/>
      <c r="I729" s="203"/>
      <c r="J729" s="203"/>
      <c r="K729" s="188"/>
      <c r="L729" s="188"/>
      <c r="M729" s="188"/>
      <c r="N729" s="188"/>
      <c r="O729" s="206"/>
      <c r="P729" s="188"/>
      <c r="Q729" s="206"/>
      <c r="R729" s="188"/>
      <c r="S729" s="55" t="s">
        <v>1768</v>
      </c>
      <c r="T729" s="35" t="str">
        <f t="shared" si="794"/>
        <v>Probabilidad</v>
      </c>
      <c r="U729" s="36" t="s">
        <v>100</v>
      </c>
      <c r="V729" s="36" t="s">
        <v>84</v>
      </c>
      <c r="W729" s="36" t="s">
        <v>85</v>
      </c>
      <c r="X729" s="36" t="s">
        <v>86</v>
      </c>
      <c r="Y729" s="36" t="s">
        <v>87</v>
      </c>
      <c r="Z729" s="209"/>
      <c r="AA729" s="35">
        <v>15</v>
      </c>
      <c r="AB729" s="35">
        <v>15</v>
      </c>
      <c r="AC729" s="35">
        <v>7.2</v>
      </c>
      <c r="AD729" s="35">
        <v>16.8</v>
      </c>
      <c r="AE729" s="209"/>
      <c r="AF729" s="35">
        <f t="shared" si="789"/>
        <v>0</v>
      </c>
      <c r="AG729" s="35">
        <f t="shared" si="790"/>
        <v>0</v>
      </c>
      <c r="AH729" s="35">
        <f>($AI$10*((AF729+AG729))/100)</f>
        <v>0</v>
      </c>
      <c r="AI729" s="35">
        <f>AI728-AH729</f>
        <v>60</v>
      </c>
      <c r="AJ729" s="188"/>
      <c r="AK729" s="188"/>
      <c r="AL729" s="188"/>
      <c r="AM729" s="188"/>
      <c r="AN729" s="213"/>
      <c r="AO729" s="213"/>
      <c r="AP729" s="213"/>
      <c r="AQ729" s="213"/>
    </row>
    <row r="730" spans="1:43" x14ac:dyDescent="0.35">
      <c r="A730" s="46"/>
      <c r="B730" s="189"/>
      <c r="C730" s="192"/>
      <c r="D730" s="195"/>
      <c r="E730" s="198"/>
      <c r="F730" s="230"/>
      <c r="G730" s="230"/>
      <c r="H730" s="201"/>
      <c r="I730" s="204"/>
      <c r="J730" s="204"/>
      <c r="K730" s="189"/>
      <c r="L730" s="189"/>
      <c r="M730" s="189"/>
      <c r="N730" s="189"/>
      <c r="O730" s="207"/>
      <c r="P730" s="189"/>
      <c r="Q730" s="207"/>
      <c r="R730" s="189"/>
      <c r="S730" s="37"/>
      <c r="T730" s="35" t="str">
        <f t="shared" si="794"/>
        <v xml:space="preserve"> </v>
      </c>
      <c r="U730" s="36"/>
      <c r="V730" s="36"/>
      <c r="W730" s="36"/>
      <c r="X730" s="36"/>
      <c r="Y730" s="36"/>
      <c r="Z730" s="210"/>
      <c r="AA730" s="35">
        <v>0</v>
      </c>
      <c r="AB730" s="35">
        <v>0</v>
      </c>
      <c r="AC730" s="35">
        <v>0</v>
      </c>
      <c r="AD730" s="35">
        <v>16.8</v>
      </c>
      <c r="AE730" s="210"/>
      <c r="AF730" s="35">
        <f t="shared" si="789"/>
        <v>0</v>
      </c>
      <c r="AG730" s="35">
        <f t="shared" si="790"/>
        <v>0</v>
      </c>
      <c r="AH730" s="35">
        <f>($AI$11*((AF730+AG730))/100)</f>
        <v>0</v>
      </c>
      <c r="AI730" s="35">
        <f>AI729-AH730</f>
        <v>60</v>
      </c>
      <c r="AJ730" s="189"/>
      <c r="AK730" s="189"/>
      <c r="AL730" s="189"/>
      <c r="AM730" s="189"/>
      <c r="AN730" s="68"/>
      <c r="AO730" s="68"/>
      <c r="AP730" s="68"/>
      <c r="AQ730" s="68"/>
    </row>
    <row r="731" spans="1:43" ht="45.75" customHeight="1" x14ac:dyDescent="0.35">
      <c r="A731" s="186">
        <v>222</v>
      </c>
      <c r="B731" s="187" t="s">
        <v>1758</v>
      </c>
      <c r="C731" s="190" t="s">
        <v>1316</v>
      </c>
      <c r="D731" s="193" t="s">
        <v>1622</v>
      </c>
      <c r="E731" s="196" t="s">
        <v>129</v>
      </c>
      <c r="F731" s="228" t="s">
        <v>1769</v>
      </c>
      <c r="G731" s="228" t="s">
        <v>1770</v>
      </c>
      <c r="H731" s="199" t="str">
        <f t="shared" ref="H731" si="795">CONCATENATE(E731," ",F731," ",G731)</f>
        <v>Posibilidad de pérdida reputacional ante nuestros grupos de valor por  no  acompañar a la mesa departamental en el proceso de elección debido a que no se asigna el presupuesto oportunamente</v>
      </c>
      <c r="I731" s="202" t="s">
        <v>74</v>
      </c>
      <c r="J731" s="202" t="s">
        <v>75</v>
      </c>
      <c r="K731" s="187" t="s">
        <v>76</v>
      </c>
      <c r="L731" s="187" t="s">
        <v>77</v>
      </c>
      <c r="M731" s="187">
        <v>1</v>
      </c>
      <c r="N731" s="187" t="s">
        <v>146</v>
      </c>
      <c r="O731" s="205">
        <f t="shared" ref="O731" si="796">IF(N731="Muy alta",100,IF(N731="Alta",80,IF(N731="Media",60,IF(N731="Baja",40,IF(N731="Muy baja",20,0)))))</f>
        <v>20</v>
      </c>
      <c r="P731" s="187" t="s">
        <v>79</v>
      </c>
      <c r="Q731" s="205">
        <f t="shared" ref="Q731" si="797">IF(P731="Catastrófico",100,IF(P731="Mayor",80,IF(P731="Moderado",60,IF(P731="Menor",40,IF(P731="Leve",20,0)))))</f>
        <v>80</v>
      </c>
      <c r="R731" s="187" t="s">
        <v>80</v>
      </c>
      <c r="S731" s="187" t="s">
        <v>1771</v>
      </c>
      <c r="T731" s="205" t="str">
        <f t="shared" si="794"/>
        <v>Probabilidad</v>
      </c>
      <c r="U731" s="187" t="s">
        <v>100</v>
      </c>
      <c r="V731" s="187" t="s">
        <v>84</v>
      </c>
      <c r="W731" s="187" t="s">
        <v>85</v>
      </c>
      <c r="X731" s="187" t="s">
        <v>86</v>
      </c>
      <c r="Y731" s="187" t="s">
        <v>87</v>
      </c>
      <c r="Z731" s="208">
        <v>14</v>
      </c>
      <c r="AA731" s="35">
        <v>15</v>
      </c>
      <c r="AB731" s="35">
        <v>15</v>
      </c>
      <c r="AC731" s="35">
        <v>6</v>
      </c>
      <c r="AD731" s="35">
        <v>14</v>
      </c>
      <c r="AE731" s="208">
        <v>80</v>
      </c>
      <c r="AF731" s="35">
        <f t="shared" si="789"/>
        <v>0</v>
      </c>
      <c r="AG731" s="35">
        <f t="shared" si="790"/>
        <v>0</v>
      </c>
      <c r="AH731" s="35">
        <f>($Q$13*((AF731+AG731))/100)</f>
        <v>0</v>
      </c>
      <c r="AI731" s="35">
        <f>Q731-AH731</f>
        <v>80</v>
      </c>
      <c r="AJ731" s="187" t="s">
        <v>80</v>
      </c>
      <c r="AK731" s="187" t="s">
        <v>89</v>
      </c>
      <c r="AL731" s="187" t="s">
        <v>1772</v>
      </c>
      <c r="AM731" s="187" t="s">
        <v>91</v>
      </c>
      <c r="AN731" s="211"/>
      <c r="AO731" s="211"/>
      <c r="AP731" s="211"/>
      <c r="AQ731" s="211"/>
    </row>
    <row r="732" spans="1:43" ht="45.75" customHeight="1" x14ac:dyDescent="0.35">
      <c r="A732" s="186"/>
      <c r="B732" s="188"/>
      <c r="C732" s="191"/>
      <c r="D732" s="194"/>
      <c r="E732" s="197"/>
      <c r="F732" s="229"/>
      <c r="G732" s="229"/>
      <c r="H732" s="200"/>
      <c r="I732" s="203"/>
      <c r="J732" s="203"/>
      <c r="K732" s="188"/>
      <c r="L732" s="188"/>
      <c r="M732" s="188"/>
      <c r="N732" s="188"/>
      <c r="O732" s="206"/>
      <c r="P732" s="188"/>
      <c r="Q732" s="206"/>
      <c r="R732" s="188"/>
      <c r="S732" s="188"/>
      <c r="T732" s="206"/>
      <c r="U732" s="188"/>
      <c r="V732" s="188"/>
      <c r="W732" s="188"/>
      <c r="X732" s="188"/>
      <c r="Y732" s="188"/>
      <c r="Z732" s="209"/>
      <c r="AA732" s="35">
        <v>0</v>
      </c>
      <c r="AB732" s="35">
        <v>0</v>
      </c>
      <c r="AC732" s="35">
        <v>0</v>
      </c>
      <c r="AD732" s="35">
        <v>14</v>
      </c>
      <c r="AE732" s="209"/>
      <c r="AF732" s="35">
        <f t="shared" si="789"/>
        <v>0</v>
      </c>
      <c r="AG732" s="35">
        <f t="shared" si="790"/>
        <v>0</v>
      </c>
      <c r="AH732" s="35">
        <f>($AI$13*((AF732+AG732))/100)</f>
        <v>0</v>
      </c>
      <c r="AI732" s="35">
        <f>AI731-AH732</f>
        <v>80</v>
      </c>
      <c r="AJ732" s="188"/>
      <c r="AK732" s="188"/>
      <c r="AL732" s="188"/>
      <c r="AM732" s="188"/>
      <c r="AN732" s="212"/>
      <c r="AO732" s="212"/>
      <c r="AP732" s="212"/>
      <c r="AQ732" s="212"/>
    </row>
    <row r="733" spans="1:43" ht="45.75" customHeight="1" x14ac:dyDescent="0.35">
      <c r="A733" s="186"/>
      <c r="B733" s="189"/>
      <c r="C733" s="192"/>
      <c r="D733" s="195"/>
      <c r="E733" s="198"/>
      <c r="F733" s="230"/>
      <c r="G733" s="230"/>
      <c r="H733" s="201"/>
      <c r="I733" s="204"/>
      <c r="J733" s="204"/>
      <c r="K733" s="189"/>
      <c r="L733" s="189"/>
      <c r="M733" s="189"/>
      <c r="N733" s="189"/>
      <c r="O733" s="207"/>
      <c r="P733" s="189"/>
      <c r="Q733" s="207"/>
      <c r="R733" s="189"/>
      <c r="S733" s="189"/>
      <c r="T733" s="207"/>
      <c r="U733" s="189"/>
      <c r="V733" s="189"/>
      <c r="W733" s="189"/>
      <c r="X733" s="189"/>
      <c r="Y733" s="189"/>
      <c r="Z733" s="210"/>
      <c r="AA733" s="35">
        <v>0</v>
      </c>
      <c r="AB733" s="35">
        <v>0</v>
      </c>
      <c r="AC733" s="35">
        <v>0</v>
      </c>
      <c r="AD733" s="35">
        <v>14</v>
      </c>
      <c r="AE733" s="210"/>
      <c r="AF733" s="35">
        <f t="shared" si="789"/>
        <v>0</v>
      </c>
      <c r="AG733" s="35">
        <f t="shared" si="790"/>
        <v>0</v>
      </c>
      <c r="AH733" s="35">
        <f>($AI$14*((AF733+AG733))/100)</f>
        <v>0</v>
      </c>
      <c r="AI733" s="35">
        <f>AI732-AH733</f>
        <v>80</v>
      </c>
      <c r="AJ733" s="189"/>
      <c r="AK733" s="189"/>
      <c r="AL733" s="189"/>
      <c r="AM733" s="189"/>
      <c r="AN733" s="213"/>
      <c r="AO733" s="213"/>
      <c r="AP733" s="213"/>
      <c r="AQ733" s="213"/>
    </row>
    <row r="734" spans="1:43" ht="39" customHeight="1" x14ac:dyDescent="0.35">
      <c r="A734" s="186">
        <v>223</v>
      </c>
      <c r="B734" s="187" t="s">
        <v>1758</v>
      </c>
      <c r="C734" s="190" t="s">
        <v>1328</v>
      </c>
      <c r="D734" s="193" t="s">
        <v>1773</v>
      </c>
      <c r="E734" s="196" t="s">
        <v>129</v>
      </c>
      <c r="F734" s="193" t="s">
        <v>1774</v>
      </c>
      <c r="G734" s="193" t="s">
        <v>1775</v>
      </c>
      <c r="H734" s="199" t="str">
        <f t="shared" ref="H734" si="798">CONCATENATE(E734," ",F734," ",G734)</f>
        <v>Posibilidad de pérdida reputacional ante nuestras partes interesadas por no ejecutar la estrategia de comunicación y formación masiva debido a la falta de planificación, lineamientos y directrices por parte del nivel nacional que  garantice el desarrollo de la actividad.</v>
      </c>
      <c r="I734" s="202" t="s">
        <v>74</v>
      </c>
      <c r="J734" s="202" t="s">
        <v>75</v>
      </c>
      <c r="K734" s="187" t="s">
        <v>76</v>
      </c>
      <c r="L734" s="187" t="s">
        <v>77</v>
      </c>
      <c r="M734" s="187">
        <v>1</v>
      </c>
      <c r="N734" s="187" t="s">
        <v>146</v>
      </c>
      <c r="O734" s="205">
        <f t="shared" ref="O734" si="799">IF(N734="Muy alta",100,IF(N734="Alta",80,IF(N734="Media",60,IF(N734="Baja",40,IF(N734="Muy baja",20,0)))))</f>
        <v>20</v>
      </c>
      <c r="P734" s="187" t="s">
        <v>88</v>
      </c>
      <c r="Q734" s="205">
        <f t="shared" ref="Q734" si="800">IF(P734="Catastrófico",100,IF(P734="Mayor",80,IF(P734="Moderado",60,IF(P734="Menor",40,IF(P734="Leve",20,0)))))</f>
        <v>60</v>
      </c>
      <c r="R734" s="187" t="s">
        <v>88</v>
      </c>
      <c r="S734" s="187" t="s">
        <v>1776</v>
      </c>
      <c r="T734" s="205" t="str">
        <f t="shared" si="794"/>
        <v>Probabilidad</v>
      </c>
      <c r="U734" s="187" t="s">
        <v>100</v>
      </c>
      <c r="V734" s="187" t="s">
        <v>84</v>
      </c>
      <c r="W734" s="187" t="s">
        <v>85</v>
      </c>
      <c r="X734" s="187" t="s">
        <v>86</v>
      </c>
      <c r="Y734" s="187" t="s">
        <v>87</v>
      </c>
      <c r="Z734" s="208">
        <v>14</v>
      </c>
      <c r="AA734" s="35">
        <v>15</v>
      </c>
      <c r="AB734" s="35">
        <v>15</v>
      </c>
      <c r="AC734" s="35">
        <v>6</v>
      </c>
      <c r="AD734" s="35">
        <v>14</v>
      </c>
      <c r="AE734" s="208">
        <v>60</v>
      </c>
      <c r="AF734" s="35">
        <f t="shared" si="789"/>
        <v>0</v>
      </c>
      <c r="AG734" s="35">
        <f t="shared" si="790"/>
        <v>0</v>
      </c>
      <c r="AH734" s="35">
        <f>($Q$16*((AF734+AG734))/100)</f>
        <v>0</v>
      </c>
      <c r="AI734" s="35">
        <f>Q734-AH734</f>
        <v>60</v>
      </c>
      <c r="AJ734" s="187" t="s">
        <v>88</v>
      </c>
      <c r="AK734" s="187" t="s">
        <v>89</v>
      </c>
      <c r="AL734" s="187" t="s">
        <v>1762</v>
      </c>
      <c r="AM734" s="187" t="s">
        <v>91</v>
      </c>
      <c r="AN734" s="211"/>
      <c r="AO734" s="211"/>
      <c r="AP734" s="211"/>
      <c r="AQ734" s="211"/>
    </row>
    <row r="735" spans="1:43" ht="39" customHeight="1" x14ac:dyDescent="0.35">
      <c r="A735" s="186"/>
      <c r="B735" s="188"/>
      <c r="C735" s="191"/>
      <c r="D735" s="194"/>
      <c r="E735" s="197"/>
      <c r="F735" s="194"/>
      <c r="G735" s="194"/>
      <c r="H735" s="200"/>
      <c r="I735" s="203"/>
      <c r="J735" s="203"/>
      <c r="K735" s="188"/>
      <c r="L735" s="188"/>
      <c r="M735" s="188"/>
      <c r="N735" s="188"/>
      <c r="O735" s="206"/>
      <c r="P735" s="188"/>
      <c r="Q735" s="206"/>
      <c r="R735" s="188"/>
      <c r="S735" s="188"/>
      <c r="T735" s="206"/>
      <c r="U735" s="188"/>
      <c r="V735" s="188"/>
      <c r="W735" s="188"/>
      <c r="X735" s="188"/>
      <c r="Y735" s="188"/>
      <c r="Z735" s="209"/>
      <c r="AA735" s="35">
        <v>0</v>
      </c>
      <c r="AB735" s="35">
        <v>0</v>
      </c>
      <c r="AC735" s="35">
        <v>0</v>
      </c>
      <c r="AD735" s="35">
        <v>14</v>
      </c>
      <c r="AE735" s="209"/>
      <c r="AF735" s="35">
        <f t="shared" si="789"/>
        <v>0</v>
      </c>
      <c r="AG735" s="35">
        <f t="shared" si="790"/>
        <v>0</v>
      </c>
      <c r="AH735" s="35">
        <f>($AI$16*((AF735+AG735))/100)</f>
        <v>0</v>
      </c>
      <c r="AI735" s="35">
        <f>AI734-AH735</f>
        <v>60</v>
      </c>
      <c r="AJ735" s="188"/>
      <c r="AK735" s="188"/>
      <c r="AL735" s="188"/>
      <c r="AM735" s="188"/>
      <c r="AN735" s="212"/>
      <c r="AO735" s="212"/>
      <c r="AP735" s="212"/>
      <c r="AQ735" s="212"/>
    </row>
    <row r="736" spans="1:43" ht="39" customHeight="1" x14ac:dyDescent="0.35">
      <c r="A736" s="186"/>
      <c r="B736" s="189"/>
      <c r="C736" s="192"/>
      <c r="D736" s="195"/>
      <c r="E736" s="198"/>
      <c r="F736" s="195"/>
      <c r="G736" s="195"/>
      <c r="H736" s="201"/>
      <c r="I736" s="204"/>
      <c r="J736" s="204"/>
      <c r="K736" s="189"/>
      <c r="L736" s="189"/>
      <c r="M736" s="189"/>
      <c r="N736" s="189"/>
      <c r="O736" s="207"/>
      <c r="P736" s="189"/>
      <c r="Q736" s="207"/>
      <c r="R736" s="189"/>
      <c r="S736" s="189"/>
      <c r="T736" s="207"/>
      <c r="U736" s="189"/>
      <c r="V736" s="189"/>
      <c r="W736" s="189"/>
      <c r="X736" s="189"/>
      <c r="Y736" s="189"/>
      <c r="Z736" s="210"/>
      <c r="AA736" s="35">
        <v>0</v>
      </c>
      <c r="AB736" s="35">
        <v>0</v>
      </c>
      <c r="AC736" s="35">
        <v>0</v>
      </c>
      <c r="AD736" s="35">
        <v>14</v>
      </c>
      <c r="AE736" s="210"/>
      <c r="AF736" s="35">
        <f t="shared" si="789"/>
        <v>0</v>
      </c>
      <c r="AG736" s="35">
        <f t="shared" si="790"/>
        <v>0</v>
      </c>
      <c r="AH736" s="35">
        <f>($AI$17*((AF736+AG736))/100)</f>
        <v>0</v>
      </c>
      <c r="AI736" s="35">
        <f>AI735-AH736</f>
        <v>60</v>
      </c>
      <c r="AJ736" s="189"/>
      <c r="AK736" s="189"/>
      <c r="AL736" s="189"/>
      <c r="AM736" s="189"/>
      <c r="AN736" s="213"/>
      <c r="AO736" s="213"/>
      <c r="AP736" s="213"/>
      <c r="AQ736" s="213"/>
    </row>
    <row r="737" spans="1:43" ht="76.5" customHeight="1" x14ac:dyDescent="0.35">
      <c r="A737" s="186">
        <v>224</v>
      </c>
      <c r="B737" s="187" t="s">
        <v>1777</v>
      </c>
      <c r="C737" s="190" t="s">
        <v>1386</v>
      </c>
      <c r="D737" s="193" t="s">
        <v>1778</v>
      </c>
      <c r="E737" s="196" t="s">
        <v>70</v>
      </c>
      <c r="F737" s="228" t="s">
        <v>1779</v>
      </c>
      <c r="G737" s="228" t="s">
        <v>1780</v>
      </c>
      <c r="H737" s="199" t="str">
        <f>CONCATENATE(E737," ",F737," ",G737)</f>
        <v xml:space="preserve">Posibilidad de pérdida económica y reputacional ante los sujetos de Reparación Colectiva y municipios donde se encuentran localizados, por la no implementación de las fases del programa de Reparación Colectiva debido a no contar con la planeación presupuestal  y  el operador logístico iniciado la vigencia para avanzar en las fases del programa de Reparación Colectiva, no lograr concertar las actividades para la implementación de las medidas y acciones de los PIRC en implementación con los sujetos de SRC y dificultad de acceso por pandemia </v>
      </c>
      <c r="I737" s="202" t="s">
        <v>74</v>
      </c>
      <c r="J737" s="202" t="s">
        <v>75</v>
      </c>
      <c r="K737" s="187" t="s">
        <v>76</v>
      </c>
      <c r="L737" s="187" t="s">
        <v>77</v>
      </c>
      <c r="M737" s="187">
        <v>28</v>
      </c>
      <c r="N737" s="187" t="s">
        <v>124</v>
      </c>
      <c r="O737" s="205">
        <f>IF(N737="Muy alta",100,IF(N737="Alta",80,IF(N737="Media",60,IF(N737="Baja",40,IF(N737="Muy baja",20,0)))))</f>
        <v>40</v>
      </c>
      <c r="P737" s="202" t="s">
        <v>79</v>
      </c>
      <c r="Q737" s="205">
        <f>IF(P737="Catastrófico",100,IF(P737="Mayor",80,IF(P737="Moderado",60,IF(P737="Menor",40,IF(P737="Leve",20,0)))))</f>
        <v>80</v>
      </c>
      <c r="R737" s="252" t="s">
        <v>80</v>
      </c>
      <c r="S737" s="255" t="s">
        <v>1781</v>
      </c>
      <c r="T737" s="205" t="str">
        <f>IF(OR(U737="Preventivo",U737="Detectivo"),"Probabilidad",IF(U737="Correctivo","Impacto"," "))</f>
        <v>Probabilidad</v>
      </c>
      <c r="U737" s="187" t="s">
        <v>83</v>
      </c>
      <c r="V737" s="187" t="s">
        <v>84</v>
      </c>
      <c r="W737" s="187" t="s">
        <v>85</v>
      </c>
      <c r="X737" s="187" t="s">
        <v>86</v>
      </c>
      <c r="Y737" s="187" t="s">
        <v>87</v>
      </c>
      <c r="Z737" s="208">
        <v>24</v>
      </c>
      <c r="AA737" s="35">
        <v>25</v>
      </c>
      <c r="AB737" s="35">
        <v>15</v>
      </c>
      <c r="AC737" s="35">
        <v>16</v>
      </c>
      <c r="AD737" s="35">
        <v>24</v>
      </c>
      <c r="AE737" s="208">
        <v>80</v>
      </c>
      <c r="AF737" s="35">
        <f>IF(U737="Correctivo",10,0)</f>
        <v>0</v>
      </c>
      <c r="AG737" s="35">
        <f>IF(T737="Probabilidad",0,IF(V737="Automatizado",25,IF(V737="Manual",15,0)))</f>
        <v>0</v>
      </c>
      <c r="AH737" s="35" t="e">
        <f>($Q$7*((AF737+AG737))/100)</f>
        <v>#VALUE!</v>
      </c>
      <c r="AI737" s="35" t="e">
        <f>Q737-AH737</f>
        <v>#VALUE!</v>
      </c>
      <c r="AJ737" s="187" t="s">
        <v>80</v>
      </c>
      <c r="AK737" s="202" t="s">
        <v>89</v>
      </c>
      <c r="AL737" s="228" t="s">
        <v>1782</v>
      </c>
      <c r="AM737" s="187" t="s">
        <v>91</v>
      </c>
      <c r="AN737" s="205"/>
      <c r="AO737" s="205"/>
      <c r="AP737" s="205"/>
      <c r="AQ737" s="205"/>
    </row>
    <row r="738" spans="1:43" ht="76.5" customHeight="1" x14ac:dyDescent="0.35">
      <c r="A738" s="186"/>
      <c r="B738" s="188"/>
      <c r="C738" s="191"/>
      <c r="D738" s="194"/>
      <c r="E738" s="197"/>
      <c r="F738" s="229"/>
      <c r="G738" s="229"/>
      <c r="H738" s="200"/>
      <c r="I738" s="203"/>
      <c r="J738" s="203"/>
      <c r="K738" s="188"/>
      <c r="L738" s="188"/>
      <c r="M738" s="188"/>
      <c r="N738" s="188"/>
      <c r="O738" s="206"/>
      <c r="P738" s="203"/>
      <c r="Q738" s="206"/>
      <c r="R738" s="253"/>
      <c r="S738" s="256"/>
      <c r="T738" s="206"/>
      <c r="U738" s="188"/>
      <c r="V738" s="188"/>
      <c r="W738" s="188"/>
      <c r="X738" s="188"/>
      <c r="Y738" s="188"/>
      <c r="Z738" s="209"/>
      <c r="AA738" s="35">
        <v>0</v>
      </c>
      <c r="AB738" s="35">
        <v>0</v>
      </c>
      <c r="AC738" s="35">
        <v>0</v>
      </c>
      <c r="AD738" s="35">
        <v>24</v>
      </c>
      <c r="AE738" s="209"/>
      <c r="AF738" s="35">
        <f t="shared" ref="AF738:AF751" si="801">IF(U738="Correctivo",10,0)</f>
        <v>0</v>
      </c>
      <c r="AG738" s="35">
        <f t="shared" ref="AG738:AG751" si="802">IF(T738="Probabilidad",0,IF(V738="Automatizado",25,IF(V738="Manual",15,0)))</f>
        <v>0</v>
      </c>
      <c r="AH738" s="35" t="e">
        <f>($AI$7*((AF738+AG738))/100)</f>
        <v>#VALUE!</v>
      </c>
      <c r="AI738" s="35" t="e">
        <f>AI737-AH738</f>
        <v>#VALUE!</v>
      </c>
      <c r="AJ738" s="188"/>
      <c r="AK738" s="203"/>
      <c r="AL738" s="229"/>
      <c r="AM738" s="188"/>
      <c r="AN738" s="206"/>
      <c r="AO738" s="206"/>
      <c r="AP738" s="206"/>
      <c r="AQ738" s="206"/>
    </row>
    <row r="739" spans="1:43" ht="76.5" customHeight="1" x14ac:dyDescent="0.35">
      <c r="A739" s="186"/>
      <c r="B739" s="189"/>
      <c r="C739" s="192"/>
      <c r="D739" s="195"/>
      <c r="E739" s="198"/>
      <c r="F739" s="230"/>
      <c r="G739" s="230"/>
      <c r="H739" s="201"/>
      <c r="I739" s="204"/>
      <c r="J739" s="204"/>
      <c r="K739" s="189"/>
      <c r="L739" s="189"/>
      <c r="M739" s="189"/>
      <c r="N739" s="189"/>
      <c r="O739" s="207"/>
      <c r="P739" s="204"/>
      <c r="Q739" s="207"/>
      <c r="R739" s="254"/>
      <c r="S739" s="257"/>
      <c r="T739" s="207"/>
      <c r="U739" s="189"/>
      <c r="V739" s="189"/>
      <c r="W739" s="189"/>
      <c r="X739" s="189"/>
      <c r="Y739" s="189"/>
      <c r="Z739" s="210"/>
      <c r="AA739" s="35">
        <v>0</v>
      </c>
      <c r="AB739" s="35">
        <v>0</v>
      </c>
      <c r="AC739" s="35">
        <v>0</v>
      </c>
      <c r="AD739" s="35">
        <v>24</v>
      </c>
      <c r="AE739" s="210"/>
      <c r="AF739" s="35">
        <f t="shared" si="801"/>
        <v>0</v>
      </c>
      <c r="AG739" s="35">
        <f t="shared" si="802"/>
        <v>0</v>
      </c>
      <c r="AH739" s="35">
        <f>($AI$8*((AF739+AG739))/100)</f>
        <v>0</v>
      </c>
      <c r="AI739" s="35" t="e">
        <f>AI738-AH739</f>
        <v>#VALUE!</v>
      </c>
      <c r="AJ739" s="189"/>
      <c r="AK739" s="204"/>
      <c r="AL739" s="230"/>
      <c r="AM739" s="189"/>
      <c r="AN739" s="207"/>
      <c r="AO739" s="207"/>
      <c r="AP739" s="207"/>
      <c r="AQ739" s="207"/>
    </row>
    <row r="740" spans="1:43" ht="116.25" customHeight="1" x14ac:dyDescent="0.35">
      <c r="A740" s="186">
        <v>225</v>
      </c>
      <c r="B740" s="187" t="s">
        <v>1777</v>
      </c>
      <c r="C740" s="190" t="s">
        <v>1386</v>
      </c>
      <c r="D740" s="193" t="s">
        <v>1783</v>
      </c>
      <c r="E740" s="196"/>
      <c r="F740" s="228"/>
      <c r="G740" s="228"/>
      <c r="H740" s="199" t="s">
        <v>1784</v>
      </c>
      <c r="I740" s="202" t="s">
        <v>96</v>
      </c>
      <c r="J740" s="202" t="s">
        <v>75</v>
      </c>
      <c r="K740" s="187" t="s">
        <v>97</v>
      </c>
      <c r="L740" s="187" t="s">
        <v>111</v>
      </c>
      <c r="M740" s="187">
        <v>365</v>
      </c>
      <c r="N740" s="187" t="s">
        <v>124</v>
      </c>
      <c r="O740" s="216">
        <f t="shared" ref="O740" si="803">IF(N740="Muy alta",100,IF(N740="Alta",80,IF(N740="Media",60,IF(N740="Baja",40,IF(N740="Muy baja",20,0)))))</f>
        <v>40</v>
      </c>
      <c r="P740" s="202" t="s">
        <v>147</v>
      </c>
      <c r="Q740" s="205">
        <f t="shared" ref="Q740" si="804">IF(P740="Catastrófico",100,IF(P740="Mayor",80,IF(P740="Moderado",60,IF(P740="Menor",40,IF(P740="Leve",20,0)))))</f>
        <v>100</v>
      </c>
      <c r="R740" s="187" t="s">
        <v>148</v>
      </c>
      <c r="S740" s="193" t="s">
        <v>1785</v>
      </c>
      <c r="T740" s="205" t="str">
        <f t="shared" ref="T740:T749" si="805">IF(OR(U740="Preventivo",U740="Detectivo"),"Probabilidad",IF(U740="Correctivo","Impacto"," "))</f>
        <v>Probabilidad</v>
      </c>
      <c r="U740" s="187" t="s">
        <v>83</v>
      </c>
      <c r="V740" s="187" t="s">
        <v>84</v>
      </c>
      <c r="W740" s="187" t="s">
        <v>85</v>
      </c>
      <c r="X740" s="187" t="s">
        <v>86</v>
      </c>
      <c r="Y740" s="187" t="s">
        <v>87</v>
      </c>
      <c r="Z740" s="208">
        <v>24</v>
      </c>
      <c r="AA740" s="35">
        <v>25</v>
      </c>
      <c r="AB740" s="35">
        <v>15</v>
      </c>
      <c r="AC740" s="35">
        <v>16</v>
      </c>
      <c r="AD740" s="35">
        <v>24</v>
      </c>
      <c r="AE740" s="208">
        <v>100</v>
      </c>
      <c r="AF740" s="35">
        <f t="shared" si="801"/>
        <v>0</v>
      </c>
      <c r="AG740" s="35">
        <f t="shared" si="802"/>
        <v>0</v>
      </c>
      <c r="AH740" s="35">
        <f>($Q$10*((AF740+AG740))/100)</f>
        <v>0</v>
      </c>
      <c r="AI740" s="35">
        <f>Q740-AH740</f>
        <v>100</v>
      </c>
      <c r="AJ740" s="187" t="s">
        <v>148</v>
      </c>
      <c r="AK740" s="202" t="s">
        <v>102</v>
      </c>
      <c r="AL740" s="228" t="s">
        <v>1786</v>
      </c>
      <c r="AM740" s="228" t="s">
        <v>1787</v>
      </c>
      <c r="AN740" s="245">
        <v>44562</v>
      </c>
      <c r="AO740" s="245">
        <v>44896</v>
      </c>
      <c r="AP740" s="248" t="s">
        <v>1152</v>
      </c>
      <c r="AQ740" s="248" t="s">
        <v>1788</v>
      </c>
    </row>
    <row r="741" spans="1:43" ht="116.25" customHeight="1" x14ac:dyDescent="0.35">
      <c r="A741" s="186"/>
      <c r="B741" s="188"/>
      <c r="C741" s="191"/>
      <c r="D741" s="194"/>
      <c r="E741" s="197"/>
      <c r="F741" s="229"/>
      <c r="G741" s="229"/>
      <c r="H741" s="200"/>
      <c r="I741" s="203"/>
      <c r="J741" s="203"/>
      <c r="K741" s="188"/>
      <c r="L741" s="188"/>
      <c r="M741" s="188"/>
      <c r="N741" s="188"/>
      <c r="O741" s="217"/>
      <c r="P741" s="203"/>
      <c r="Q741" s="206"/>
      <c r="R741" s="188"/>
      <c r="S741" s="194"/>
      <c r="T741" s="206"/>
      <c r="U741" s="188"/>
      <c r="V741" s="188"/>
      <c r="W741" s="188"/>
      <c r="X741" s="188"/>
      <c r="Y741" s="188"/>
      <c r="Z741" s="209"/>
      <c r="AA741" s="35">
        <v>0</v>
      </c>
      <c r="AB741" s="35">
        <v>0</v>
      </c>
      <c r="AC741" s="35">
        <v>0</v>
      </c>
      <c r="AD741" s="35">
        <v>24</v>
      </c>
      <c r="AE741" s="209"/>
      <c r="AF741" s="35">
        <f t="shared" si="801"/>
        <v>0</v>
      </c>
      <c r="AG741" s="35">
        <f t="shared" si="802"/>
        <v>0</v>
      </c>
      <c r="AH741" s="35">
        <f>($AI$10*((AF741+AG741))/100)</f>
        <v>0</v>
      </c>
      <c r="AI741" s="35">
        <f>AI740-AH741</f>
        <v>100</v>
      </c>
      <c r="AJ741" s="188"/>
      <c r="AK741" s="203"/>
      <c r="AL741" s="229"/>
      <c r="AM741" s="229"/>
      <c r="AN741" s="246"/>
      <c r="AO741" s="246"/>
      <c r="AP741" s="246"/>
      <c r="AQ741" s="246"/>
    </row>
    <row r="742" spans="1:43" ht="116.25" customHeight="1" x14ac:dyDescent="0.35">
      <c r="A742" s="186"/>
      <c r="B742" s="189"/>
      <c r="C742" s="192"/>
      <c r="D742" s="195"/>
      <c r="E742" s="198"/>
      <c r="F742" s="230"/>
      <c r="G742" s="230"/>
      <c r="H742" s="201"/>
      <c r="I742" s="204"/>
      <c r="J742" s="204"/>
      <c r="K742" s="189"/>
      <c r="L742" s="189"/>
      <c r="M742" s="189"/>
      <c r="N742" s="189"/>
      <c r="O742" s="218"/>
      <c r="P742" s="204"/>
      <c r="Q742" s="207"/>
      <c r="R742" s="189"/>
      <c r="S742" s="195"/>
      <c r="T742" s="207"/>
      <c r="U742" s="189"/>
      <c r="V742" s="189"/>
      <c r="W742" s="189"/>
      <c r="X742" s="189"/>
      <c r="Y742" s="189"/>
      <c r="Z742" s="210"/>
      <c r="AA742" s="35">
        <v>0</v>
      </c>
      <c r="AB742" s="35">
        <v>0</v>
      </c>
      <c r="AC742" s="35">
        <v>0</v>
      </c>
      <c r="AD742" s="35">
        <v>24</v>
      </c>
      <c r="AE742" s="210"/>
      <c r="AF742" s="35">
        <f t="shared" si="801"/>
        <v>0</v>
      </c>
      <c r="AG742" s="35">
        <f t="shared" si="802"/>
        <v>0</v>
      </c>
      <c r="AH742" s="35">
        <f>($AI$11*((AF742+AG742))/100)</f>
        <v>0</v>
      </c>
      <c r="AI742" s="35">
        <f>AI741-AH742</f>
        <v>100</v>
      </c>
      <c r="AJ742" s="189"/>
      <c r="AK742" s="204"/>
      <c r="AL742" s="230"/>
      <c r="AM742" s="230"/>
      <c r="AN742" s="247"/>
      <c r="AO742" s="247"/>
      <c r="AP742" s="247"/>
      <c r="AQ742" s="247"/>
    </row>
    <row r="743" spans="1:43" ht="103.5" customHeight="1" x14ac:dyDescent="0.35">
      <c r="A743" s="186">
        <v>226</v>
      </c>
      <c r="B743" s="187" t="s">
        <v>1777</v>
      </c>
      <c r="C743" s="190" t="s">
        <v>1386</v>
      </c>
      <c r="D743" s="193" t="s">
        <v>1329</v>
      </c>
      <c r="E743" s="196" t="s">
        <v>70</v>
      </c>
      <c r="F743" s="193" t="s">
        <v>1789</v>
      </c>
      <c r="G743" s="228" t="s">
        <v>1790</v>
      </c>
      <c r="H743" s="216" t="str">
        <f>CONCATENATE(E743," ",F743," ",G743)</f>
        <v>Posibilidad de pérdida económica y reputacional ante la población victima del conflicto armado que cuenta con la medida de indemnización asignada para su cobro, por la no notificación de entrega de la carta de indemnización,  debido a la  ilocalización de la victima o por la ubicación de giro de manera incorrecta por parte de la Entidad, el cual  gestiona el reintegro y reprogramación de los recursos asignados, afectando la población toda vez que no podrá recibir los recursos en el tiempo establecido.</v>
      </c>
      <c r="I743" s="202" t="s">
        <v>74</v>
      </c>
      <c r="J743" s="202" t="s">
        <v>1425</v>
      </c>
      <c r="K743" s="202" t="s">
        <v>76</v>
      </c>
      <c r="L743" s="187" t="s">
        <v>77</v>
      </c>
      <c r="M743" s="187">
        <v>365</v>
      </c>
      <c r="N743" s="187" t="s">
        <v>124</v>
      </c>
      <c r="O743" s="205">
        <f t="shared" ref="O743" si="806">IF(N743="Muy alta",100,IF(N743="Alta",80,IF(N743="Media",60,IF(N743="Baja",40,IF(N743="Muy baja",20,0)))))</f>
        <v>40</v>
      </c>
      <c r="P743" s="187" t="s">
        <v>125</v>
      </c>
      <c r="Q743" s="205">
        <f t="shared" ref="Q743" si="807">IF(P743="Catastrófico",100,IF(P743="Mayor",80,IF(P743="Moderado",60,IF(P743="Menor",40,IF(P743="Leve",20,0)))))</f>
        <v>40</v>
      </c>
      <c r="R743" s="187" t="s">
        <v>88</v>
      </c>
      <c r="S743" s="193" t="s">
        <v>1791</v>
      </c>
      <c r="T743" s="205" t="s">
        <v>82</v>
      </c>
      <c r="U743" s="187" t="s">
        <v>83</v>
      </c>
      <c r="V743" s="187" t="s">
        <v>84</v>
      </c>
      <c r="W743" s="187" t="s">
        <v>85</v>
      </c>
      <c r="X743" s="187" t="s">
        <v>86</v>
      </c>
      <c r="Y743" s="187" t="s">
        <v>87</v>
      </c>
      <c r="Z743" s="208">
        <v>24</v>
      </c>
      <c r="AA743" s="35">
        <v>25</v>
      </c>
      <c r="AB743" s="35">
        <v>15</v>
      </c>
      <c r="AC743" s="35">
        <v>16</v>
      </c>
      <c r="AD743" s="35">
        <v>24</v>
      </c>
      <c r="AE743" s="208">
        <v>40</v>
      </c>
      <c r="AF743" s="35">
        <f t="shared" si="801"/>
        <v>0</v>
      </c>
      <c r="AG743" s="35">
        <f t="shared" si="802"/>
        <v>0</v>
      </c>
      <c r="AH743" s="35">
        <f>($Q$13*((AF743+AG743))/100)</f>
        <v>0</v>
      </c>
      <c r="AI743" s="35">
        <f>Q743-AH743</f>
        <v>40</v>
      </c>
      <c r="AJ743" s="187" t="s">
        <v>269</v>
      </c>
      <c r="AK743" s="202" t="s">
        <v>89</v>
      </c>
      <c r="AL743" s="228" t="s">
        <v>1792</v>
      </c>
      <c r="AM743" s="202" t="s">
        <v>91</v>
      </c>
      <c r="AN743" s="249"/>
      <c r="AO743" s="249"/>
      <c r="AP743" s="249"/>
      <c r="AQ743" s="249"/>
    </row>
    <row r="744" spans="1:43" ht="103.5" customHeight="1" x14ac:dyDescent="0.35">
      <c r="A744" s="186"/>
      <c r="B744" s="188"/>
      <c r="C744" s="191"/>
      <c r="D744" s="194"/>
      <c r="E744" s="197"/>
      <c r="F744" s="194"/>
      <c r="G744" s="229"/>
      <c r="H744" s="217"/>
      <c r="I744" s="203"/>
      <c r="J744" s="203"/>
      <c r="K744" s="203"/>
      <c r="L744" s="188"/>
      <c r="M744" s="188"/>
      <c r="N744" s="188"/>
      <c r="O744" s="206"/>
      <c r="P744" s="188"/>
      <c r="Q744" s="206"/>
      <c r="R744" s="188"/>
      <c r="S744" s="194"/>
      <c r="T744" s="206"/>
      <c r="U744" s="188"/>
      <c r="V744" s="188"/>
      <c r="W744" s="188"/>
      <c r="X744" s="188"/>
      <c r="Y744" s="188"/>
      <c r="Z744" s="209"/>
      <c r="AA744" s="35">
        <v>0</v>
      </c>
      <c r="AB744" s="35">
        <v>0</v>
      </c>
      <c r="AC744" s="35">
        <v>0</v>
      </c>
      <c r="AD744" s="35">
        <v>24</v>
      </c>
      <c r="AE744" s="209"/>
      <c r="AF744" s="35">
        <f t="shared" si="801"/>
        <v>0</v>
      </c>
      <c r="AG744" s="35">
        <f t="shared" si="802"/>
        <v>0</v>
      </c>
      <c r="AH744" s="35">
        <f>($AI$13*((AF744+AG744))/100)</f>
        <v>0</v>
      </c>
      <c r="AI744" s="35">
        <f>AI743-AH744</f>
        <v>40</v>
      </c>
      <c r="AJ744" s="188"/>
      <c r="AK744" s="203"/>
      <c r="AL744" s="229"/>
      <c r="AM744" s="203"/>
      <c r="AN744" s="250"/>
      <c r="AO744" s="250"/>
      <c r="AP744" s="250"/>
      <c r="AQ744" s="250"/>
    </row>
    <row r="745" spans="1:43" ht="103.5" customHeight="1" x14ac:dyDescent="0.35">
      <c r="A745" s="186"/>
      <c r="B745" s="189"/>
      <c r="C745" s="192"/>
      <c r="D745" s="195"/>
      <c r="E745" s="198"/>
      <c r="F745" s="195"/>
      <c r="G745" s="230"/>
      <c r="H745" s="218"/>
      <c r="I745" s="204"/>
      <c r="J745" s="204"/>
      <c r="K745" s="204"/>
      <c r="L745" s="189"/>
      <c r="M745" s="189"/>
      <c r="N745" s="189"/>
      <c r="O745" s="207"/>
      <c r="P745" s="189"/>
      <c r="Q745" s="207"/>
      <c r="R745" s="189"/>
      <c r="S745" s="195"/>
      <c r="T745" s="207"/>
      <c r="U745" s="189"/>
      <c r="V745" s="189"/>
      <c r="W745" s="189"/>
      <c r="X745" s="189"/>
      <c r="Y745" s="189"/>
      <c r="Z745" s="210"/>
      <c r="AA745" s="35">
        <v>0</v>
      </c>
      <c r="AB745" s="35">
        <v>0</v>
      </c>
      <c r="AC745" s="35">
        <v>0</v>
      </c>
      <c r="AD745" s="35">
        <v>24</v>
      </c>
      <c r="AE745" s="210"/>
      <c r="AF745" s="35">
        <f t="shared" si="801"/>
        <v>0</v>
      </c>
      <c r="AG745" s="35">
        <f t="shared" si="802"/>
        <v>0</v>
      </c>
      <c r="AH745" s="35">
        <f>($AI$14*((AF745+AG745))/100)</f>
        <v>0</v>
      </c>
      <c r="AI745" s="35">
        <f>AI744-AH745</f>
        <v>40</v>
      </c>
      <c r="AJ745" s="189"/>
      <c r="AK745" s="204"/>
      <c r="AL745" s="230"/>
      <c r="AM745" s="204"/>
      <c r="AN745" s="251"/>
      <c r="AO745" s="251"/>
      <c r="AP745" s="251"/>
      <c r="AQ745" s="251"/>
    </row>
    <row r="746" spans="1:43" ht="130.5" customHeight="1" x14ac:dyDescent="0.35">
      <c r="A746" s="186">
        <v>227</v>
      </c>
      <c r="B746" s="187" t="s">
        <v>1777</v>
      </c>
      <c r="C746" s="190" t="s">
        <v>1386</v>
      </c>
      <c r="D746" s="193" t="s">
        <v>1329</v>
      </c>
      <c r="E746" s="196" t="s">
        <v>70</v>
      </c>
      <c r="F746" s="193"/>
      <c r="G746" s="193"/>
      <c r="H746" s="216" t="s">
        <v>1793</v>
      </c>
      <c r="I746" s="202" t="s">
        <v>96</v>
      </c>
      <c r="J746" s="202" t="s">
        <v>75</v>
      </c>
      <c r="K746" s="187" t="s">
        <v>97</v>
      </c>
      <c r="L746" s="187" t="s">
        <v>111</v>
      </c>
      <c r="M746" s="187">
        <v>365</v>
      </c>
      <c r="N746" s="187" t="s">
        <v>124</v>
      </c>
      <c r="O746" s="205">
        <f t="shared" ref="O746" si="808">IF(N746="Muy alta",100,IF(N746="Alta",80,IF(N746="Media",60,IF(N746="Baja",40,IF(N746="Muy baja",20,0)))))</f>
        <v>40</v>
      </c>
      <c r="P746" s="202" t="s">
        <v>147</v>
      </c>
      <c r="Q746" s="205">
        <f t="shared" ref="Q746" si="809">IF(P746="Catastrófico",100,IF(P746="Mayor",80,IF(P746="Moderado",60,IF(P746="Menor",40,IF(P746="Leve",20,0)))))</f>
        <v>100</v>
      </c>
      <c r="R746" s="187" t="s">
        <v>148</v>
      </c>
      <c r="S746" s="193" t="s">
        <v>1794</v>
      </c>
      <c r="T746" s="205" t="s">
        <v>82</v>
      </c>
      <c r="U746" s="187" t="s">
        <v>83</v>
      </c>
      <c r="V746" s="187" t="s">
        <v>84</v>
      </c>
      <c r="W746" s="187" t="s">
        <v>85</v>
      </c>
      <c r="X746" s="187" t="s">
        <v>86</v>
      </c>
      <c r="Y746" s="187" t="s">
        <v>87</v>
      </c>
      <c r="Z746" s="208">
        <v>24</v>
      </c>
      <c r="AA746" s="35">
        <v>25</v>
      </c>
      <c r="AB746" s="35">
        <v>15</v>
      </c>
      <c r="AC746" s="35">
        <v>16</v>
      </c>
      <c r="AD746" s="35">
        <v>24</v>
      </c>
      <c r="AE746" s="208">
        <v>100</v>
      </c>
      <c r="AF746" s="35">
        <f t="shared" si="801"/>
        <v>0</v>
      </c>
      <c r="AG746" s="35">
        <f t="shared" si="802"/>
        <v>0</v>
      </c>
      <c r="AH746" s="35">
        <f>($Q$16*((AF746+AG746))/100)</f>
        <v>0</v>
      </c>
      <c r="AI746" s="35">
        <f>Q746-AH746</f>
        <v>100</v>
      </c>
      <c r="AJ746" s="187" t="s">
        <v>88</v>
      </c>
      <c r="AK746" s="202" t="s">
        <v>102</v>
      </c>
      <c r="AL746" s="228" t="s">
        <v>1795</v>
      </c>
      <c r="AM746" s="228" t="s">
        <v>1796</v>
      </c>
      <c r="AN746" s="245">
        <v>44562</v>
      </c>
      <c r="AO746" s="245">
        <v>44896</v>
      </c>
      <c r="AP746" s="248" t="s">
        <v>1152</v>
      </c>
      <c r="AQ746" s="216" t="s">
        <v>1797</v>
      </c>
    </row>
    <row r="747" spans="1:43" ht="130.5" customHeight="1" x14ac:dyDescent="0.35">
      <c r="A747" s="186"/>
      <c r="B747" s="188"/>
      <c r="C747" s="191"/>
      <c r="D747" s="194"/>
      <c r="E747" s="197"/>
      <c r="F747" s="194"/>
      <c r="G747" s="194"/>
      <c r="H747" s="217"/>
      <c r="I747" s="203"/>
      <c r="J747" s="203"/>
      <c r="K747" s="188"/>
      <c r="L747" s="188"/>
      <c r="M747" s="188"/>
      <c r="N747" s="188"/>
      <c r="O747" s="206"/>
      <c r="P747" s="203"/>
      <c r="Q747" s="206"/>
      <c r="R747" s="188"/>
      <c r="S747" s="194"/>
      <c r="T747" s="206"/>
      <c r="U747" s="188"/>
      <c r="V747" s="188"/>
      <c r="W747" s="188"/>
      <c r="X747" s="188"/>
      <c r="Y747" s="188"/>
      <c r="Z747" s="209"/>
      <c r="AA747" s="35">
        <v>0</v>
      </c>
      <c r="AB747" s="35">
        <v>0</v>
      </c>
      <c r="AC747" s="35">
        <v>0</v>
      </c>
      <c r="AD747" s="35">
        <v>24</v>
      </c>
      <c r="AE747" s="209"/>
      <c r="AF747" s="35">
        <f t="shared" si="801"/>
        <v>0</v>
      </c>
      <c r="AG747" s="35">
        <f t="shared" si="802"/>
        <v>0</v>
      </c>
      <c r="AH747" s="35">
        <f>($AI$16*((AF747+AG747))/100)</f>
        <v>0</v>
      </c>
      <c r="AI747" s="35">
        <f>AI746-AH747</f>
        <v>100</v>
      </c>
      <c r="AJ747" s="188"/>
      <c r="AK747" s="203"/>
      <c r="AL747" s="229"/>
      <c r="AM747" s="229"/>
      <c r="AN747" s="246"/>
      <c r="AO747" s="246"/>
      <c r="AP747" s="246"/>
      <c r="AQ747" s="217"/>
    </row>
    <row r="748" spans="1:43" ht="130.5" customHeight="1" x14ac:dyDescent="0.35">
      <c r="A748" s="186"/>
      <c r="B748" s="189"/>
      <c r="C748" s="192"/>
      <c r="D748" s="195"/>
      <c r="E748" s="198"/>
      <c r="F748" s="195"/>
      <c r="G748" s="195"/>
      <c r="H748" s="218"/>
      <c r="I748" s="204"/>
      <c r="J748" s="204"/>
      <c r="K748" s="189"/>
      <c r="L748" s="189"/>
      <c r="M748" s="189"/>
      <c r="N748" s="189"/>
      <c r="O748" s="207"/>
      <c r="P748" s="204"/>
      <c r="Q748" s="207"/>
      <c r="R748" s="189"/>
      <c r="S748" s="195"/>
      <c r="T748" s="207"/>
      <c r="U748" s="189"/>
      <c r="V748" s="189"/>
      <c r="W748" s="189"/>
      <c r="X748" s="189"/>
      <c r="Y748" s="189"/>
      <c r="Z748" s="210"/>
      <c r="AA748" s="35">
        <v>0</v>
      </c>
      <c r="AB748" s="35">
        <v>0</v>
      </c>
      <c r="AC748" s="35">
        <v>0</v>
      </c>
      <c r="AD748" s="35">
        <v>24</v>
      </c>
      <c r="AE748" s="210"/>
      <c r="AF748" s="35">
        <f t="shared" si="801"/>
        <v>0</v>
      </c>
      <c r="AG748" s="35">
        <f t="shared" si="802"/>
        <v>0</v>
      </c>
      <c r="AH748" s="35">
        <f>($AI$17*((AF748+AG748))/100)</f>
        <v>0</v>
      </c>
      <c r="AI748" s="35">
        <f>AI747-AH748</f>
        <v>100</v>
      </c>
      <c r="AJ748" s="189"/>
      <c r="AK748" s="204"/>
      <c r="AL748" s="230"/>
      <c r="AM748" s="230"/>
      <c r="AN748" s="247"/>
      <c r="AO748" s="247"/>
      <c r="AP748" s="247"/>
      <c r="AQ748" s="218"/>
    </row>
    <row r="749" spans="1:43" ht="108" customHeight="1" x14ac:dyDescent="0.35">
      <c r="A749" s="186">
        <v>228</v>
      </c>
      <c r="B749" s="187" t="s">
        <v>1777</v>
      </c>
      <c r="C749" s="190" t="s">
        <v>1386</v>
      </c>
      <c r="D749" s="193" t="s">
        <v>1371</v>
      </c>
      <c r="E749" s="196" t="s">
        <v>129</v>
      </c>
      <c r="F749" s="228" t="s">
        <v>1798</v>
      </c>
      <c r="G749" s="202" t="s">
        <v>1799</v>
      </c>
      <c r="H749" s="199" t="str">
        <f t="shared" ref="H749" si="810">CONCATENATE(E749," ",F749," ",G749)</f>
        <v>Posibilidad de pérdida reputacional ante los usuarios, entes territoriales y organismos de control,  por la no realización de las jornadas de atención y orientación,  debido a no contar con la contratación de orientadores e imprevistos de salud o calamidades del orientador que atenderá la jornada, difícil acceso para el desplazamiento al municipio que solicita la jornada, sin agenda disponible por parte de la Unidad, baja cobertura de internet, fallas en los aplicativos de la unidad y no disponibilidad de los entes territoriales para el cumplimento de los protocolos de bioseguridad y/o apoyo en la logística para llevar a cabo la jornada</v>
      </c>
      <c r="I749" s="202" t="s">
        <v>74</v>
      </c>
      <c r="J749" s="202" t="s">
        <v>1425</v>
      </c>
      <c r="K749" s="187" t="s">
        <v>76</v>
      </c>
      <c r="L749" s="187" t="s">
        <v>77</v>
      </c>
      <c r="M749" s="187">
        <v>40</v>
      </c>
      <c r="N749" s="187" t="s">
        <v>124</v>
      </c>
      <c r="O749" s="205">
        <f t="shared" ref="O749" si="811">IF(N749="Muy alta",100,IF(N749="Alta",80,IF(N749="Media",60,IF(N749="Baja",40,IF(N749="Muy baja",20,0)))))</f>
        <v>40</v>
      </c>
      <c r="P749" s="187" t="s">
        <v>125</v>
      </c>
      <c r="Q749" s="205">
        <f t="shared" ref="Q749" si="812">IF(P749="Catastrófico",100,IF(P749="Mayor",80,IF(P749="Moderado",60,IF(P749="Menor",40,IF(P749="Leve",20,0)))))</f>
        <v>40</v>
      </c>
      <c r="R749" s="187" t="s">
        <v>88</v>
      </c>
      <c r="S749" s="193" t="s">
        <v>1800</v>
      </c>
      <c r="T749" s="205" t="str">
        <f t="shared" si="805"/>
        <v>Probabilidad</v>
      </c>
      <c r="U749" s="187" t="s">
        <v>83</v>
      </c>
      <c r="V749" s="187" t="s">
        <v>84</v>
      </c>
      <c r="W749" s="187" t="s">
        <v>85</v>
      </c>
      <c r="X749" s="187" t="s">
        <v>86</v>
      </c>
      <c r="Y749" s="187" t="s">
        <v>87</v>
      </c>
      <c r="Z749" s="208">
        <v>24</v>
      </c>
      <c r="AA749" s="35">
        <v>25</v>
      </c>
      <c r="AB749" s="35">
        <v>15</v>
      </c>
      <c r="AC749" s="35">
        <v>16</v>
      </c>
      <c r="AD749" s="35">
        <v>24</v>
      </c>
      <c r="AE749" s="208">
        <v>40</v>
      </c>
      <c r="AF749" s="35">
        <f t="shared" si="801"/>
        <v>0</v>
      </c>
      <c r="AG749" s="35">
        <f t="shared" si="802"/>
        <v>0</v>
      </c>
      <c r="AH749" s="35">
        <f>($Q$19*((AF749+AG749))/100)</f>
        <v>0</v>
      </c>
      <c r="AI749" s="35">
        <f t="shared" ref="AI749" si="813">Q749-AH749</f>
        <v>40</v>
      </c>
      <c r="AJ749" s="187" t="s">
        <v>88</v>
      </c>
      <c r="AK749" s="202" t="s">
        <v>89</v>
      </c>
      <c r="AL749" s="228" t="s">
        <v>1801</v>
      </c>
      <c r="AM749" s="187" t="s">
        <v>91</v>
      </c>
      <c r="AN749" s="211"/>
      <c r="AO749" s="211"/>
      <c r="AP749" s="211"/>
      <c r="AQ749" s="211"/>
    </row>
    <row r="750" spans="1:43" ht="108" customHeight="1" x14ac:dyDescent="0.35">
      <c r="A750" s="186"/>
      <c r="B750" s="188"/>
      <c r="C750" s="191"/>
      <c r="D750" s="194"/>
      <c r="E750" s="197"/>
      <c r="F750" s="229"/>
      <c r="G750" s="203"/>
      <c r="H750" s="200"/>
      <c r="I750" s="203"/>
      <c r="J750" s="203"/>
      <c r="K750" s="188"/>
      <c r="L750" s="188"/>
      <c r="M750" s="188"/>
      <c r="N750" s="188"/>
      <c r="O750" s="206"/>
      <c r="P750" s="188"/>
      <c r="Q750" s="206"/>
      <c r="R750" s="188"/>
      <c r="S750" s="194"/>
      <c r="T750" s="206"/>
      <c r="U750" s="188"/>
      <c r="V750" s="188"/>
      <c r="W750" s="188"/>
      <c r="X750" s="188"/>
      <c r="Y750" s="188"/>
      <c r="Z750" s="209"/>
      <c r="AA750" s="35">
        <v>0</v>
      </c>
      <c r="AB750" s="35">
        <v>0</v>
      </c>
      <c r="AC750" s="35">
        <v>0</v>
      </c>
      <c r="AD750" s="35">
        <v>24</v>
      </c>
      <c r="AE750" s="209"/>
      <c r="AF750" s="35">
        <f t="shared" si="801"/>
        <v>0</v>
      </c>
      <c r="AG750" s="35">
        <f t="shared" si="802"/>
        <v>0</v>
      </c>
      <c r="AH750" s="35">
        <f>($AI$19*((AF750+AG750))/100)</f>
        <v>0</v>
      </c>
      <c r="AI750" s="35">
        <f t="shared" ref="AI750:AI751" si="814">AI749-AH750</f>
        <v>40</v>
      </c>
      <c r="AJ750" s="188"/>
      <c r="AK750" s="203"/>
      <c r="AL750" s="229"/>
      <c r="AM750" s="188"/>
      <c r="AN750" s="212"/>
      <c r="AO750" s="212"/>
      <c r="AP750" s="212"/>
      <c r="AQ750" s="212"/>
    </row>
    <row r="751" spans="1:43" ht="108" customHeight="1" x14ac:dyDescent="0.35">
      <c r="A751" s="186"/>
      <c r="B751" s="189"/>
      <c r="C751" s="192"/>
      <c r="D751" s="195"/>
      <c r="E751" s="198"/>
      <c r="F751" s="230"/>
      <c r="G751" s="204"/>
      <c r="H751" s="201"/>
      <c r="I751" s="204"/>
      <c r="J751" s="204"/>
      <c r="K751" s="189"/>
      <c r="L751" s="189"/>
      <c r="M751" s="189"/>
      <c r="N751" s="189"/>
      <c r="O751" s="207"/>
      <c r="P751" s="189"/>
      <c r="Q751" s="207"/>
      <c r="R751" s="189"/>
      <c r="S751" s="195"/>
      <c r="T751" s="207"/>
      <c r="U751" s="189"/>
      <c r="V751" s="189"/>
      <c r="W751" s="189"/>
      <c r="X751" s="189"/>
      <c r="Y751" s="189"/>
      <c r="Z751" s="210"/>
      <c r="AA751" s="35">
        <v>0</v>
      </c>
      <c r="AB751" s="35">
        <v>0</v>
      </c>
      <c r="AC751" s="35">
        <v>0</v>
      </c>
      <c r="AD751" s="35">
        <v>24</v>
      </c>
      <c r="AE751" s="210"/>
      <c r="AF751" s="35">
        <f t="shared" si="801"/>
        <v>0</v>
      </c>
      <c r="AG751" s="35">
        <f t="shared" si="802"/>
        <v>0</v>
      </c>
      <c r="AH751" s="35">
        <f>($AI$20*((AF751+AG751))/100)</f>
        <v>0</v>
      </c>
      <c r="AI751" s="35">
        <f t="shared" si="814"/>
        <v>40</v>
      </c>
      <c r="AJ751" s="189"/>
      <c r="AK751" s="204"/>
      <c r="AL751" s="230"/>
      <c r="AM751" s="189"/>
      <c r="AN751" s="213"/>
      <c r="AO751" s="213"/>
      <c r="AP751" s="213"/>
      <c r="AQ751" s="213"/>
    </row>
    <row r="752" spans="1:43" ht="151.5" customHeight="1" x14ac:dyDescent="0.35">
      <c r="A752" s="233">
        <v>229</v>
      </c>
      <c r="B752" s="193" t="s">
        <v>1802</v>
      </c>
      <c r="C752" s="190" t="s">
        <v>1628</v>
      </c>
      <c r="D752" s="193" t="s">
        <v>1803</v>
      </c>
      <c r="E752" s="193" t="s">
        <v>70</v>
      </c>
      <c r="F752" s="228" t="s">
        <v>1804</v>
      </c>
      <c r="G752" s="228" t="s">
        <v>1805</v>
      </c>
      <c r="H752" s="199" t="str">
        <f>CONCATENATE(E752," ",F752," ",G752)</f>
        <v>Posibilidad de pérdida económica y reputacional ante las victimas y entes territoriales, por no efectuar las jornadas de atención y/o jornadas de entrega de cartas de indemnización, Debido a debido a la falta de recursos financieros, de personal, administrativos, misionales o de procedimiento.</v>
      </c>
      <c r="I752" s="202" t="s">
        <v>74</v>
      </c>
      <c r="J752" s="202" t="s">
        <v>75</v>
      </c>
      <c r="K752" s="187" t="s">
        <v>76</v>
      </c>
      <c r="L752" s="187" t="s">
        <v>77</v>
      </c>
      <c r="M752" s="187" t="s">
        <v>1806</v>
      </c>
      <c r="N752" s="187" t="s">
        <v>78</v>
      </c>
      <c r="O752" s="205">
        <f>IF(N752="Muy alta",100,IF(N752="Alta",80,IF(N752="Media",60,IF(N752="Baja",40,IF(N752="Muy baja",20,0)))))</f>
        <v>60</v>
      </c>
      <c r="P752" s="187" t="s">
        <v>79</v>
      </c>
      <c r="Q752" s="205">
        <f>IF(P752="Catastrófico",100,IF(P752="Mayor",80,IF(P752="Moderado",60,IF(P752="Menor",40,IF(P752="Leve",20,0)))))</f>
        <v>80</v>
      </c>
      <c r="R752" s="187" t="s">
        <v>80</v>
      </c>
      <c r="S752" s="193" t="s">
        <v>1807</v>
      </c>
      <c r="T752" s="205" t="str">
        <f>IF(OR(U752="Preventivo",U752="Detectivo"),"Probabilidad",IF(U752="Correctivo","Impacto"," "))</f>
        <v>Probabilidad</v>
      </c>
      <c r="U752" s="187" t="s">
        <v>83</v>
      </c>
      <c r="V752" s="187" t="s">
        <v>84</v>
      </c>
      <c r="W752" s="187" t="s">
        <v>338</v>
      </c>
      <c r="X752" s="187" t="s">
        <v>86</v>
      </c>
      <c r="Y752" s="187" t="s">
        <v>87</v>
      </c>
      <c r="Z752" s="208">
        <v>36</v>
      </c>
      <c r="AA752" s="35">
        <v>25</v>
      </c>
      <c r="AB752" s="35">
        <v>15</v>
      </c>
      <c r="AC752" s="35">
        <v>24</v>
      </c>
      <c r="AD752" s="35">
        <v>36</v>
      </c>
      <c r="AE752" s="208">
        <v>80</v>
      </c>
      <c r="AF752" s="35">
        <f>IF(U752="Correctivo",10,0)</f>
        <v>0</v>
      </c>
      <c r="AG752" s="35">
        <f>IF(T752="Probabilidad",0,IF(V752="Automatizado",25,IF(V752="Manual",15,0)))</f>
        <v>0</v>
      </c>
      <c r="AH752" s="35" t="e">
        <f>($Q$7*((AF752+AG752))/100)</f>
        <v>#VALUE!</v>
      </c>
      <c r="AI752" s="35" t="e">
        <f>Q752-AH752</f>
        <v>#VALUE!</v>
      </c>
      <c r="AJ752" s="187" t="s">
        <v>80</v>
      </c>
      <c r="AK752" s="187" t="s">
        <v>89</v>
      </c>
      <c r="AL752" s="187" t="s">
        <v>1808</v>
      </c>
      <c r="AM752" s="187" t="s">
        <v>91</v>
      </c>
      <c r="AN752" s="205"/>
      <c r="AO752" s="205"/>
      <c r="AP752" s="205"/>
      <c r="AQ752" s="205"/>
    </row>
    <row r="753" spans="1:43" ht="157.5" customHeight="1" x14ac:dyDescent="0.35">
      <c r="A753" s="234"/>
      <c r="B753" s="194"/>
      <c r="C753" s="191"/>
      <c r="D753" s="194"/>
      <c r="E753" s="194"/>
      <c r="F753" s="229"/>
      <c r="G753" s="229"/>
      <c r="H753" s="200"/>
      <c r="I753" s="203"/>
      <c r="J753" s="203"/>
      <c r="K753" s="188"/>
      <c r="L753" s="188"/>
      <c r="M753" s="188"/>
      <c r="N753" s="188"/>
      <c r="O753" s="206"/>
      <c r="P753" s="188"/>
      <c r="Q753" s="206"/>
      <c r="R753" s="188"/>
      <c r="S753" s="194"/>
      <c r="T753" s="206"/>
      <c r="U753" s="188"/>
      <c r="V753" s="188"/>
      <c r="W753" s="188"/>
      <c r="X753" s="188"/>
      <c r="Y753" s="188"/>
      <c r="Z753" s="209"/>
      <c r="AA753" s="35">
        <v>0</v>
      </c>
      <c r="AB753" s="35">
        <v>0</v>
      </c>
      <c r="AC753" s="35">
        <v>0</v>
      </c>
      <c r="AD753" s="35">
        <v>36</v>
      </c>
      <c r="AE753" s="209"/>
      <c r="AF753" s="35">
        <f t="shared" ref="AF753:AF769" si="815">IF(U753="Correctivo",10,0)</f>
        <v>0</v>
      </c>
      <c r="AG753" s="35">
        <f t="shared" ref="AG753:AG769" si="816">IF(T753="Probabilidad",0,IF(V753="Automatizado",25,IF(V753="Manual",15,0)))</f>
        <v>0</v>
      </c>
      <c r="AH753" s="35" t="e">
        <f>($AI$7*((AF753+AG753))/100)</f>
        <v>#VALUE!</v>
      </c>
      <c r="AI753" s="35" t="e">
        <f>AI752-AH753</f>
        <v>#VALUE!</v>
      </c>
      <c r="AJ753" s="188"/>
      <c r="AK753" s="188"/>
      <c r="AL753" s="188"/>
      <c r="AM753" s="188"/>
      <c r="AN753" s="206"/>
      <c r="AO753" s="206"/>
      <c r="AP753" s="206"/>
      <c r="AQ753" s="206"/>
    </row>
    <row r="754" spans="1:43" ht="150.75" customHeight="1" x14ac:dyDescent="0.35">
      <c r="A754" s="235"/>
      <c r="B754" s="195"/>
      <c r="C754" s="192"/>
      <c r="D754" s="195"/>
      <c r="E754" s="195"/>
      <c r="F754" s="230"/>
      <c r="G754" s="230"/>
      <c r="H754" s="201"/>
      <c r="I754" s="204"/>
      <c r="J754" s="204"/>
      <c r="K754" s="189"/>
      <c r="L754" s="189"/>
      <c r="M754" s="189"/>
      <c r="N754" s="189"/>
      <c r="O754" s="207"/>
      <c r="P754" s="189"/>
      <c r="Q754" s="207"/>
      <c r="R754" s="189"/>
      <c r="S754" s="195"/>
      <c r="T754" s="207"/>
      <c r="U754" s="189"/>
      <c r="V754" s="189"/>
      <c r="W754" s="189"/>
      <c r="X754" s="189"/>
      <c r="Y754" s="189"/>
      <c r="Z754" s="210"/>
      <c r="AA754" s="35">
        <v>0</v>
      </c>
      <c r="AB754" s="35">
        <v>0</v>
      </c>
      <c r="AC754" s="35">
        <v>0</v>
      </c>
      <c r="AD754" s="35">
        <v>36</v>
      </c>
      <c r="AE754" s="210"/>
      <c r="AF754" s="35">
        <f t="shared" si="815"/>
        <v>0</v>
      </c>
      <c r="AG754" s="35">
        <f t="shared" si="816"/>
        <v>0</v>
      </c>
      <c r="AH754" s="35">
        <f>($AI$8*((AF754+AG754))/100)</f>
        <v>0</v>
      </c>
      <c r="AI754" s="35" t="e">
        <f>AI753-AH754</f>
        <v>#VALUE!</v>
      </c>
      <c r="AJ754" s="189"/>
      <c r="AK754" s="189"/>
      <c r="AL754" s="189"/>
      <c r="AM754" s="189"/>
      <c r="AN754" s="207"/>
      <c r="AO754" s="207"/>
      <c r="AP754" s="207"/>
      <c r="AQ754" s="207"/>
    </row>
    <row r="755" spans="1:43" ht="108" customHeight="1" x14ac:dyDescent="0.35">
      <c r="A755" s="233">
        <v>230</v>
      </c>
      <c r="B755" s="193" t="s">
        <v>1802</v>
      </c>
      <c r="C755" s="190" t="s">
        <v>1656</v>
      </c>
      <c r="D755" s="193" t="s">
        <v>1809</v>
      </c>
      <c r="E755" s="193" t="s">
        <v>129</v>
      </c>
      <c r="F755" s="228" t="s">
        <v>1810</v>
      </c>
      <c r="G755" s="228" t="s">
        <v>1811</v>
      </c>
      <c r="H755" s="199" t="str">
        <f>CONCATENATE(E755," ",F755," ",G755)</f>
        <v>Posibilidad de pérdida reputacional ante las victimas y entes territoriales, por no implementar las estrategias, fases, acciones, medidas o jornadas de entrega a las victimas en los planes integrales de reparación colectiva, planes de  enfoque diferencial o planes de retorno y reubicaciones, debido a la falta de recursos financieros, de personal, administrativos, misionales o de procedimiento.</v>
      </c>
      <c r="I755" s="202" t="s">
        <v>74</v>
      </c>
      <c r="J755" s="202" t="s">
        <v>75</v>
      </c>
      <c r="K755" s="187" t="s">
        <v>76</v>
      </c>
      <c r="L755" s="187" t="s">
        <v>77</v>
      </c>
      <c r="M755" s="187" t="s">
        <v>1806</v>
      </c>
      <c r="N755" s="187" t="s">
        <v>78</v>
      </c>
      <c r="O755" s="205">
        <f t="shared" ref="O755" si="817">IF(N755="Muy alta",100,IF(N755="Alta",80,IF(N755="Media",60,IF(N755="Baja",40,IF(N755="Muy baja",20,0)))))</f>
        <v>60</v>
      </c>
      <c r="P755" s="187" t="s">
        <v>79</v>
      </c>
      <c r="Q755" s="205">
        <f t="shared" ref="Q755" si="818">IF(P755="Catastrófico",100,IF(P755="Mayor",80,IF(P755="Moderado",60,IF(P755="Menor",40,IF(P755="Leve",20,0)))))</f>
        <v>80</v>
      </c>
      <c r="R755" s="187" t="s">
        <v>80</v>
      </c>
      <c r="S755" s="193" t="s">
        <v>1812</v>
      </c>
      <c r="T755" s="205" t="str">
        <f t="shared" ref="T755:T767" si="819">IF(OR(U755="Preventivo",U755="Detectivo"),"Probabilidad",IF(U755="Correctivo","Impacto"," "))</f>
        <v>Probabilidad</v>
      </c>
      <c r="U755" s="187" t="s">
        <v>83</v>
      </c>
      <c r="V755" s="187" t="s">
        <v>84</v>
      </c>
      <c r="W755" s="187" t="s">
        <v>338</v>
      </c>
      <c r="X755" s="187" t="s">
        <v>86</v>
      </c>
      <c r="Y755" s="187" t="s">
        <v>87</v>
      </c>
      <c r="Z755" s="208">
        <v>36</v>
      </c>
      <c r="AA755" s="35">
        <v>25</v>
      </c>
      <c r="AB755" s="35">
        <v>15</v>
      </c>
      <c r="AC755" s="35">
        <v>24</v>
      </c>
      <c r="AD755" s="35">
        <v>36</v>
      </c>
      <c r="AE755" s="208">
        <v>80</v>
      </c>
      <c r="AF755" s="35">
        <f t="shared" si="815"/>
        <v>0</v>
      </c>
      <c r="AG755" s="35">
        <f t="shared" si="816"/>
        <v>0</v>
      </c>
      <c r="AH755" s="35">
        <f>($Q$10*((AF755+AG755))/100)</f>
        <v>0</v>
      </c>
      <c r="AI755" s="35">
        <f>Q755-AH755</f>
        <v>80</v>
      </c>
      <c r="AJ755" s="187" t="s">
        <v>80</v>
      </c>
      <c r="AK755" s="187" t="s">
        <v>89</v>
      </c>
      <c r="AL755" s="187" t="s">
        <v>1808</v>
      </c>
      <c r="AM755" s="187" t="s">
        <v>91</v>
      </c>
      <c r="AN755" s="211"/>
      <c r="AO755" s="211"/>
      <c r="AP755" s="211"/>
      <c r="AQ755" s="211"/>
    </row>
    <row r="756" spans="1:43" ht="108" customHeight="1" x14ac:dyDescent="0.35">
      <c r="A756" s="234"/>
      <c r="B756" s="194"/>
      <c r="C756" s="191"/>
      <c r="D756" s="194"/>
      <c r="E756" s="194"/>
      <c r="F756" s="229"/>
      <c r="G756" s="229"/>
      <c r="H756" s="200"/>
      <c r="I756" s="203"/>
      <c r="J756" s="203"/>
      <c r="K756" s="188"/>
      <c r="L756" s="188"/>
      <c r="M756" s="188"/>
      <c r="N756" s="188"/>
      <c r="O756" s="206"/>
      <c r="P756" s="188"/>
      <c r="Q756" s="206"/>
      <c r="R756" s="188"/>
      <c r="S756" s="194"/>
      <c r="T756" s="206"/>
      <c r="U756" s="188"/>
      <c r="V756" s="188"/>
      <c r="W756" s="188"/>
      <c r="X756" s="188"/>
      <c r="Y756" s="188"/>
      <c r="Z756" s="209"/>
      <c r="AA756" s="35">
        <v>0</v>
      </c>
      <c r="AB756" s="35">
        <v>0</v>
      </c>
      <c r="AC756" s="35">
        <v>0</v>
      </c>
      <c r="AD756" s="35">
        <v>36</v>
      </c>
      <c r="AE756" s="209"/>
      <c r="AF756" s="35">
        <f t="shared" si="815"/>
        <v>0</v>
      </c>
      <c r="AG756" s="35">
        <f t="shared" si="816"/>
        <v>0</v>
      </c>
      <c r="AH756" s="35">
        <f>($AI$10*((AF756+AG756))/100)</f>
        <v>0</v>
      </c>
      <c r="AI756" s="35">
        <f>AI755-AH756</f>
        <v>80</v>
      </c>
      <c r="AJ756" s="188"/>
      <c r="AK756" s="188"/>
      <c r="AL756" s="188"/>
      <c r="AM756" s="188"/>
      <c r="AN756" s="212"/>
      <c r="AO756" s="212"/>
      <c r="AP756" s="212"/>
      <c r="AQ756" s="212"/>
    </row>
    <row r="757" spans="1:43" ht="108" customHeight="1" x14ac:dyDescent="0.35">
      <c r="A757" s="235"/>
      <c r="B757" s="195"/>
      <c r="C757" s="192"/>
      <c r="D757" s="195"/>
      <c r="E757" s="195"/>
      <c r="F757" s="230"/>
      <c r="G757" s="230"/>
      <c r="H757" s="201"/>
      <c r="I757" s="204"/>
      <c r="J757" s="204"/>
      <c r="K757" s="189"/>
      <c r="L757" s="189"/>
      <c r="M757" s="189"/>
      <c r="N757" s="189"/>
      <c r="O757" s="207"/>
      <c r="P757" s="189"/>
      <c r="Q757" s="207"/>
      <c r="R757" s="189"/>
      <c r="S757" s="195"/>
      <c r="T757" s="207"/>
      <c r="U757" s="189"/>
      <c r="V757" s="189"/>
      <c r="W757" s="189"/>
      <c r="X757" s="189"/>
      <c r="Y757" s="189"/>
      <c r="Z757" s="210"/>
      <c r="AA757" s="35">
        <v>0</v>
      </c>
      <c r="AB757" s="35">
        <v>0</v>
      </c>
      <c r="AC757" s="35">
        <v>0</v>
      </c>
      <c r="AD757" s="35">
        <v>36</v>
      </c>
      <c r="AE757" s="210"/>
      <c r="AF757" s="35">
        <f t="shared" si="815"/>
        <v>0</v>
      </c>
      <c r="AG757" s="35">
        <f t="shared" si="816"/>
        <v>0</v>
      </c>
      <c r="AH757" s="35">
        <f>($AI$11*((AF757+AG757))/100)</f>
        <v>0</v>
      </c>
      <c r="AI757" s="35">
        <f>AI756-AH757</f>
        <v>80</v>
      </c>
      <c r="AJ757" s="189"/>
      <c r="AK757" s="189"/>
      <c r="AL757" s="189"/>
      <c r="AM757" s="189"/>
      <c r="AN757" s="213"/>
      <c r="AO757" s="213"/>
      <c r="AP757" s="213"/>
      <c r="AQ757" s="213"/>
    </row>
    <row r="758" spans="1:43" ht="108" customHeight="1" x14ac:dyDescent="0.35">
      <c r="A758" s="233">
        <v>231</v>
      </c>
      <c r="B758" s="193" t="s">
        <v>1802</v>
      </c>
      <c r="C758" s="190" t="s">
        <v>1628</v>
      </c>
      <c r="D758" s="193" t="s">
        <v>1813</v>
      </c>
      <c r="E758" s="193" t="s">
        <v>129</v>
      </c>
      <c r="F758" s="228" t="s">
        <v>1814</v>
      </c>
      <c r="G758" s="228" t="s">
        <v>1815</v>
      </c>
      <c r="H758" s="199" t="str">
        <f t="shared" ref="H758" si="820">CONCATENATE(E758," ",F758," ",G758)</f>
        <v>Posibilidad de pérdida reputacional ante las victimas, por no tramitar solicitud de apoyo para transporte, traslado de enceres y recursos de sostenibilidad a los procesos de retornos y reubicaciones familiares, debido a la falta de información a nivel externo en conceptos de seguridad actualizados y/o a nivel interno de recursos financieros, de personal, administrativos, misionales o de procedimiento.</v>
      </c>
      <c r="I758" s="202" t="s">
        <v>74</v>
      </c>
      <c r="J758" s="202" t="s">
        <v>75</v>
      </c>
      <c r="K758" s="187" t="s">
        <v>76</v>
      </c>
      <c r="L758" s="187" t="s">
        <v>77</v>
      </c>
      <c r="M758" s="187" t="s">
        <v>1816</v>
      </c>
      <c r="N758" s="187" t="s">
        <v>124</v>
      </c>
      <c r="O758" s="205">
        <f t="shared" ref="O758" si="821">IF(N758="Muy alta",100,IF(N758="Alta",80,IF(N758="Media",60,IF(N758="Baja",40,IF(N758="Muy baja",20,0)))))</f>
        <v>40</v>
      </c>
      <c r="P758" s="187" t="s">
        <v>88</v>
      </c>
      <c r="Q758" s="205">
        <f t="shared" ref="Q758" si="822">IF(P758="Catastrófico",100,IF(P758="Mayor",80,IF(P758="Moderado",60,IF(P758="Menor",40,IF(P758="Leve",20,0)))))</f>
        <v>60</v>
      </c>
      <c r="R758" s="187" t="s">
        <v>88</v>
      </c>
      <c r="S758" s="193" t="s">
        <v>1817</v>
      </c>
      <c r="T758" s="205" t="str">
        <f t="shared" si="819"/>
        <v>Probabilidad</v>
      </c>
      <c r="U758" s="187" t="s">
        <v>83</v>
      </c>
      <c r="V758" s="187" t="s">
        <v>84</v>
      </c>
      <c r="W758" s="187" t="s">
        <v>338</v>
      </c>
      <c r="X758" s="187" t="s">
        <v>86</v>
      </c>
      <c r="Y758" s="187" t="s">
        <v>127</v>
      </c>
      <c r="Z758" s="208">
        <v>24</v>
      </c>
      <c r="AA758" s="35">
        <v>25</v>
      </c>
      <c r="AB758" s="35">
        <v>15</v>
      </c>
      <c r="AC758" s="35">
        <v>16</v>
      </c>
      <c r="AD758" s="35">
        <v>24</v>
      </c>
      <c r="AE758" s="208">
        <v>60</v>
      </c>
      <c r="AF758" s="35">
        <f t="shared" si="815"/>
        <v>0</v>
      </c>
      <c r="AG758" s="35">
        <f t="shared" si="816"/>
        <v>0</v>
      </c>
      <c r="AH758" s="35">
        <f>($Q$13*((AF758+AG758))/100)</f>
        <v>0</v>
      </c>
      <c r="AI758" s="35">
        <f>Q758-AH758</f>
        <v>60</v>
      </c>
      <c r="AJ758" s="187" t="s">
        <v>88</v>
      </c>
      <c r="AK758" s="187" t="s">
        <v>89</v>
      </c>
      <c r="AL758" s="187" t="s">
        <v>1818</v>
      </c>
      <c r="AM758" s="187" t="s">
        <v>91</v>
      </c>
      <c r="AN758" s="211"/>
      <c r="AO758" s="211"/>
      <c r="AP758" s="211"/>
      <c r="AQ758" s="211"/>
    </row>
    <row r="759" spans="1:43" ht="108" customHeight="1" x14ac:dyDescent="0.35">
      <c r="A759" s="234"/>
      <c r="B759" s="194"/>
      <c r="C759" s="191"/>
      <c r="D759" s="194"/>
      <c r="E759" s="194"/>
      <c r="F759" s="229"/>
      <c r="G759" s="229"/>
      <c r="H759" s="200"/>
      <c r="I759" s="203"/>
      <c r="J759" s="203"/>
      <c r="K759" s="188"/>
      <c r="L759" s="188"/>
      <c r="M759" s="188"/>
      <c r="N759" s="188"/>
      <c r="O759" s="206"/>
      <c r="P759" s="188"/>
      <c r="Q759" s="206"/>
      <c r="R759" s="188"/>
      <c r="S759" s="194"/>
      <c r="T759" s="206"/>
      <c r="U759" s="188"/>
      <c r="V759" s="188"/>
      <c r="W759" s="188"/>
      <c r="X759" s="188"/>
      <c r="Y759" s="188"/>
      <c r="Z759" s="209"/>
      <c r="AA759" s="35">
        <v>0</v>
      </c>
      <c r="AB759" s="35">
        <v>0</v>
      </c>
      <c r="AC759" s="35">
        <v>0</v>
      </c>
      <c r="AD759" s="35">
        <v>24</v>
      </c>
      <c r="AE759" s="209"/>
      <c r="AF759" s="35">
        <f t="shared" si="815"/>
        <v>0</v>
      </c>
      <c r="AG759" s="35">
        <f t="shared" si="816"/>
        <v>0</v>
      </c>
      <c r="AH759" s="35">
        <f>($AI$13*((AF759+AG759))/100)</f>
        <v>0</v>
      </c>
      <c r="AI759" s="35">
        <f>AI758-AH759</f>
        <v>60</v>
      </c>
      <c r="AJ759" s="188"/>
      <c r="AK759" s="188"/>
      <c r="AL759" s="188"/>
      <c r="AM759" s="188"/>
      <c r="AN759" s="212"/>
      <c r="AO759" s="212"/>
      <c r="AP759" s="212"/>
      <c r="AQ759" s="212"/>
    </row>
    <row r="760" spans="1:43" ht="108" customHeight="1" x14ac:dyDescent="0.35">
      <c r="A760" s="235"/>
      <c r="B760" s="195"/>
      <c r="C760" s="192"/>
      <c r="D760" s="195"/>
      <c r="E760" s="195"/>
      <c r="F760" s="230"/>
      <c r="G760" s="230"/>
      <c r="H760" s="201"/>
      <c r="I760" s="204"/>
      <c r="J760" s="204"/>
      <c r="K760" s="189"/>
      <c r="L760" s="189"/>
      <c r="M760" s="189"/>
      <c r="N760" s="189"/>
      <c r="O760" s="207"/>
      <c r="P760" s="189"/>
      <c r="Q760" s="207"/>
      <c r="R760" s="189"/>
      <c r="S760" s="195"/>
      <c r="T760" s="207"/>
      <c r="U760" s="189"/>
      <c r="V760" s="189"/>
      <c r="W760" s="189"/>
      <c r="X760" s="189"/>
      <c r="Y760" s="189"/>
      <c r="Z760" s="210"/>
      <c r="AA760" s="35">
        <v>0</v>
      </c>
      <c r="AB760" s="35">
        <v>0</v>
      </c>
      <c r="AC760" s="35">
        <v>0</v>
      </c>
      <c r="AD760" s="35">
        <v>24</v>
      </c>
      <c r="AE760" s="210"/>
      <c r="AF760" s="35">
        <f t="shared" si="815"/>
        <v>0</v>
      </c>
      <c r="AG760" s="35">
        <f t="shared" si="816"/>
        <v>0</v>
      </c>
      <c r="AH760" s="35">
        <f>($AI$14*((AF760+AG760))/100)</f>
        <v>0</v>
      </c>
      <c r="AI760" s="35">
        <f>AI759-AH760</f>
        <v>60</v>
      </c>
      <c r="AJ760" s="189"/>
      <c r="AK760" s="189"/>
      <c r="AL760" s="189"/>
      <c r="AM760" s="189"/>
      <c r="AN760" s="213"/>
      <c r="AO760" s="213"/>
      <c r="AP760" s="213"/>
      <c r="AQ760" s="213"/>
    </row>
    <row r="761" spans="1:43" ht="217.5" customHeight="1" x14ac:dyDescent="0.35">
      <c r="A761" s="233">
        <v>232</v>
      </c>
      <c r="B761" s="193" t="s">
        <v>1802</v>
      </c>
      <c r="C761" s="190" t="s">
        <v>1819</v>
      </c>
      <c r="D761" s="193" t="s">
        <v>1820</v>
      </c>
      <c r="E761" s="193" t="s">
        <v>129</v>
      </c>
      <c r="F761" s="228" t="s">
        <v>1821</v>
      </c>
      <c r="G761" s="228" t="s">
        <v>1822</v>
      </c>
      <c r="H761" s="199" t="str">
        <f t="shared" ref="H761" si="823">CONCATENATE(E761," ",F761," ",G761)</f>
        <v>Posibilidad de pérdida reputacional ante las victimas y entes territoriales, por no implementar las asistencias técnicas requeridas para la oportuna ejecución de la política publica de atención a victimas, debido a la falta de convocatorias, información e insumos por parte de los entes territoriales  y/o a nivel interno de recursos financieros, de personal, administrativos, misionales o de procedimiento.</v>
      </c>
      <c r="I761" s="202" t="s">
        <v>74</v>
      </c>
      <c r="J761" s="202" t="s">
        <v>75</v>
      </c>
      <c r="K761" s="187" t="s">
        <v>76</v>
      </c>
      <c r="L761" s="187" t="s">
        <v>77</v>
      </c>
      <c r="M761" s="187" t="s">
        <v>1816</v>
      </c>
      <c r="N761" s="187" t="s">
        <v>124</v>
      </c>
      <c r="O761" s="205">
        <f t="shared" ref="O761" si="824">IF(N761="Muy alta",100,IF(N761="Alta",80,IF(N761="Media",60,IF(N761="Baja",40,IF(N761="Muy baja",20,0)))))</f>
        <v>40</v>
      </c>
      <c r="P761" s="187" t="s">
        <v>79</v>
      </c>
      <c r="Q761" s="205">
        <f t="shared" ref="Q761" si="825">IF(P761="Catastrófico",100,IF(P761="Mayor",80,IF(P761="Moderado",60,IF(P761="Menor",40,IF(P761="Leve",20,0)))))</f>
        <v>80</v>
      </c>
      <c r="R761" s="187" t="s">
        <v>80</v>
      </c>
      <c r="S761" s="34" t="s">
        <v>1823</v>
      </c>
      <c r="T761" s="35" t="str">
        <f t="shared" si="819"/>
        <v>Probabilidad</v>
      </c>
      <c r="U761" s="36" t="s">
        <v>83</v>
      </c>
      <c r="V761" s="36" t="s">
        <v>84</v>
      </c>
      <c r="W761" s="36" t="s">
        <v>338</v>
      </c>
      <c r="X761" s="36" t="s">
        <v>86</v>
      </c>
      <c r="Y761" s="36" t="s">
        <v>87</v>
      </c>
      <c r="Z761" s="208">
        <v>14.4</v>
      </c>
      <c r="AA761" s="35">
        <v>25</v>
      </c>
      <c r="AB761" s="35">
        <v>15</v>
      </c>
      <c r="AC761" s="35">
        <v>16</v>
      </c>
      <c r="AD761" s="35">
        <v>24</v>
      </c>
      <c r="AE761" s="208">
        <v>80</v>
      </c>
      <c r="AF761" s="35">
        <f t="shared" si="815"/>
        <v>0</v>
      </c>
      <c r="AG761" s="35">
        <f t="shared" si="816"/>
        <v>0</v>
      </c>
      <c r="AH761" s="35">
        <f>($Q$16*((AF761+AG761))/100)</f>
        <v>0</v>
      </c>
      <c r="AI761" s="35">
        <f>Q761-AH761</f>
        <v>80</v>
      </c>
      <c r="AJ761" s="187" t="s">
        <v>80</v>
      </c>
      <c r="AK761" s="187" t="s">
        <v>89</v>
      </c>
      <c r="AL761" s="187" t="s">
        <v>1824</v>
      </c>
      <c r="AM761" s="187" t="s">
        <v>91</v>
      </c>
      <c r="AN761" s="211"/>
      <c r="AO761" s="211"/>
      <c r="AP761" s="211"/>
      <c r="AQ761" s="211"/>
    </row>
    <row r="762" spans="1:43" ht="252" customHeight="1" x14ac:dyDescent="0.35">
      <c r="A762" s="234"/>
      <c r="B762" s="194"/>
      <c r="C762" s="191"/>
      <c r="D762" s="194"/>
      <c r="E762" s="194"/>
      <c r="F762" s="229"/>
      <c r="G762" s="229"/>
      <c r="H762" s="200"/>
      <c r="I762" s="203"/>
      <c r="J762" s="203"/>
      <c r="K762" s="188"/>
      <c r="L762" s="188"/>
      <c r="M762" s="188"/>
      <c r="N762" s="188"/>
      <c r="O762" s="206"/>
      <c r="P762" s="188"/>
      <c r="Q762" s="206"/>
      <c r="R762" s="188"/>
      <c r="S762" s="55" t="s">
        <v>1825</v>
      </c>
      <c r="T762" s="35" t="str">
        <f t="shared" si="819"/>
        <v>Probabilidad</v>
      </c>
      <c r="U762" s="36" t="s">
        <v>83</v>
      </c>
      <c r="V762" s="36" t="s">
        <v>84</v>
      </c>
      <c r="W762" s="36" t="s">
        <v>338</v>
      </c>
      <c r="X762" s="36" t="s">
        <v>86</v>
      </c>
      <c r="Y762" s="36" t="s">
        <v>87</v>
      </c>
      <c r="Z762" s="209"/>
      <c r="AA762" s="35">
        <v>25</v>
      </c>
      <c r="AB762" s="35">
        <v>15</v>
      </c>
      <c r="AC762" s="35">
        <v>9.6</v>
      </c>
      <c r="AD762" s="35">
        <v>14.4</v>
      </c>
      <c r="AE762" s="209"/>
      <c r="AF762" s="35">
        <f t="shared" si="815"/>
        <v>0</v>
      </c>
      <c r="AG762" s="35">
        <f t="shared" si="816"/>
        <v>0</v>
      </c>
      <c r="AH762" s="35">
        <f>($AI$16*((AF762+AG762))/100)</f>
        <v>0</v>
      </c>
      <c r="AI762" s="35">
        <f>AI761-AH762</f>
        <v>80</v>
      </c>
      <c r="AJ762" s="188"/>
      <c r="AK762" s="188"/>
      <c r="AL762" s="188"/>
      <c r="AM762" s="188"/>
      <c r="AN762" s="212"/>
      <c r="AO762" s="212"/>
      <c r="AP762" s="212"/>
      <c r="AQ762" s="212"/>
    </row>
    <row r="763" spans="1:43" ht="18.75" customHeight="1" x14ac:dyDescent="0.35">
      <c r="A763" s="235"/>
      <c r="B763" s="195"/>
      <c r="C763" s="192"/>
      <c r="D763" s="195"/>
      <c r="E763" s="195"/>
      <c r="F763" s="230"/>
      <c r="G763" s="230"/>
      <c r="H763" s="201"/>
      <c r="I763" s="204"/>
      <c r="J763" s="204"/>
      <c r="K763" s="189"/>
      <c r="L763" s="189"/>
      <c r="M763" s="189"/>
      <c r="N763" s="189"/>
      <c r="O763" s="207"/>
      <c r="P763" s="189"/>
      <c r="Q763" s="207"/>
      <c r="R763" s="189"/>
      <c r="S763" s="34"/>
      <c r="T763" s="35" t="str">
        <f t="shared" si="819"/>
        <v xml:space="preserve"> </v>
      </c>
      <c r="U763" s="36"/>
      <c r="V763" s="36"/>
      <c r="W763" s="36"/>
      <c r="X763" s="36"/>
      <c r="Y763" s="36"/>
      <c r="Z763" s="210"/>
      <c r="AA763" s="35">
        <v>0</v>
      </c>
      <c r="AB763" s="35">
        <v>0</v>
      </c>
      <c r="AC763" s="35">
        <v>0</v>
      </c>
      <c r="AD763" s="35">
        <v>14.4</v>
      </c>
      <c r="AE763" s="210"/>
      <c r="AF763" s="35">
        <f t="shared" si="815"/>
        <v>0</v>
      </c>
      <c r="AG763" s="35">
        <f t="shared" si="816"/>
        <v>0</v>
      </c>
      <c r="AH763" s="35">
        <f>($AI$17*((AF763+AG763))/100)</f>
        <v>0</v>
      </c>
      <c r="AI763" s="35">
        <f>AI762-AH763</f>
        <v>80</v>
      </c>
      <c r="AJ763" s="189"/>
      <c r="AK763" s="189"/>
      <c r="AL763" s="189"/>
      <c r="AM763" s="189"/>
      <c r="AN763" s="213"/>
      <c r="AO763" s="213"/>
      <c r="AP763" s="213"/>
      <c r="AQ763" s="213"/>
    </row>
    <row r="764" spans="1:43" ht="108" customHeight="1" x14ac:dyDescent="0.35">
      <c r="A764" s="233">
        <v>233</v>
      </c>
      <c r="B764" s="193" t="s">
        <v>1802</v>
      </c>
      <c r="C764" s="190" t="s">
        <v>1363</v>
      </c>
      <c r="D764" s="193" t="s">
        <v>1826</v>
      </c>
      <c r="E764" s="193" t="s">
        <v>129</v>
      </c>
      <c r="F764" s="228" t="s">
        <v>1827</v>
      </c>
      <c r="G764" s="228" t="s">
        <v>1828</v>
      </c>
      <c r="H764" s="199" t="str">
        <f>CONCATENATE(E764," ",F764," ",G764)</f>
        <v>Posibilidad de pérdida reputacional ante las victimas y entidades del orden nacional y territorial, debido al  incumplimiento de las metas o programaciones definidas en el plan de acción, debido a la falta de recursos, orientaciones o lineamientos misionales u operativos  para el cumplimiento de objetivos estratégicos.</v>
      </c>
      <c r="I764" s="202" t="s">
        <v>74</v>
      </c>
      <c r="J764" s="202" t="s">
        <v>75</v>
      </c>
      <c r="K764" s="187" t="s">
        <v>76</v>
      </c>
      <c r="L764" s="187" t="s">
        <v>77</v>
      </c>
      <c r="M764" s="187" t="s">
        <v>1806</v>
      </c>
      <c r="N764" s="187" t="s">
        <v>364</v>
      </c>
      <c r="O764" s="205">
        <f t="shared" ref="O764" si="826">IF(N764="Muy alta",100,IF(N764="Alta",80,IF(N764="Media",60,IF(N764="Baja",40,IF(N764="Muy baja",20,0)))))</f>
        <v>80</v>
      </c>
      <c r="P764" s="187" t="s">
        <v>79</v>
      </c>
      <c r="Q764" s="205">
        <f t="shared" ref="Q764" si="827">IF(P764="Catastrófico",100,IF(P764="Mayor",80,IF(P764="Moderado",60,IF(P764="Menor",40,IF(P764="Leve",20,0)))))</f>
        <v>80</v>
      </c>
      <c r="R764" s="187" t="s">
        <v>80</v>
      </c>
      <c r="S764" s="193" t="s">
        <v>1829</v>
      </c>
      <c r="T764" s="205" t="str">
        <f>IF(OR(U764="Preventivo",U764="Detectivo"),"Probabilidad",IF(U764="Correctivo","Impacto"," "))</f>
        <v>Probabilidad</v>
      </c>
      <c r="U764" s="187" t="s">
        <v>83</v>
      </c>
      <c r="V764" s="187" t="s">
        <v>84</v>
      </c>
      <c r="W764" s="187" t="s">
        <v>85</v>
      </c>
      <c r="X764" s="187" t="s">
        <v>86</v>
      </c>
      <c r="Y764" s="187" t="s">
        <v>87</v>
      </c>
      <c r="Z764" s="208">
        <v>48</v>
      </c>
      <c r="AA764" s="35">
        <v>25</v>
      </c>
      <c r="AB764" s="35">
        <v>15</v>
      </c>
      <c r="AC764" s="35">
        <v>32</v>
      </c>
      <c r="AD764" s="35">
        <v>48</v>
      </c>
      <c r="AE764" s="208">
        <v>80</v>
      </c>
      <c r="AF764" s="35">
        <f>IF(U764="Correctivo",10,0)</f>
        <v>0</v>
      </c>
      <c r="AG764" s="35">
        <f>IF(T764="Probabilidad",0,IF(V764="Automatizado",25,IF(V764="Manual",15,0)))</f>
        <v>0</v>
      </c>
      <c r="AH764" s="35">
        <f>($Q$19*((AF764+AG764))/100)</f>
        <v>0</v>
      </c>
      <c r="AI764" s="35">
        <f t="shared" ref="AI764" si="828">Q764-AH764</f>
        <v>80</v>
      </c>
      <c r="AJ764" s="187" t="s">
        <v>80</v>
      </c>
      <c r="AK764" s="187" t="s">
        <v>89</v>
      </c>
      <c r="AL764" s="187" t="s">
        <v>1830</v>
      </c>
      <c r="AM764" s="187" t="s">
        <v>91</v>
      </c>
      <c r="AN764" s="211"/>
      <c r="AO764" s="211"/>
      <c r="AP764" s="211"/>
      <c r="AQ764" s="211"/>
    </row>
    <row r="765" spans="1:43" ht="108" customHeight="1" x14ac:dyDescent="0.35">
      <c r="A765" s="234"/>
      <c r="B765" s="194"/>
      <c r="C765" s="191"/>
      <c r="D765" s="194"/>
      <c r="E765" s="194"/>
      <c r="F765" s="229"/>
      <c r="G765" s="229"/>
      <c r="H765" s="200"/>
      <c r="I765" s="203"/>
      <c r="J765" s="203"/>
      <c r="K765" s="188"/>
      <c r="L765" s="188"/>
      <c r="M765" s="188"/>
      <c r="N765" s="188"/>
      <c r="O765" s="206"/>
      <c r="P765" s="188"/>
      <c r="Q765" s="206"/>
      <c r="R765" s="188"/>
      <c r="S765" s="194"/>
      <c r="T765" s="206"/>
      <c r="U765" s="188"/>
      <c r="V765" s="188"/>
      <c r="W765" s="188"/>
      <c r="X765" s="188"/>
      <c r="Y765" s="188"/>
      <c r="Z765" s="209"/>
      <c r="AA765" s="35">
        <v>0</v>
      </c>
      <c r="AB765" s="35">
        <v>0</v>
      </c>
      <c r="AC765" s="35">
        <v>0</v>
      </c>
      <c r="AD765" s="35">
        <v>48</v>
      </c>
      <c r="AE765" s="209"/>
      <c r="AF765" s="35">
        <f>IF(U765="Correctivo",10,0)</f>
        <v>0</v>
      </c>
      <c r="AG765" s="35">
        <f>IF(T765="Probabilidad",0,IF(V765="Automatizado",25,IF(V765="Manual",15,0)))</f>
        <v>0</v>
      </c>
      <c r="AH765" s="35">
        <f>($AI$19*((AF765+AG765))/100)</f>
        <v>0</v>
      </c>
      <c r="AI765" s="35">
        <f t="shared" ref="AI765:AI766" si="829">AI764-AH765</f>
        <v>80</v>
      </c>
      <c r="AJ765" s="188"/>
      <c r="AK765" s="188"/>
      <c r="AL765" s="188"/>
      <c r="AM765" s="188"/>
      <c r="AN765" s="212"/>
      <c r="AO765" s="212"/>
      <c r="AP765" s="212"/>
      <c r="AQ765" s="212"/>
    </row>
    <row r="766" spans="1:43" ht="108" customHeight="1" x14ac:dyDescent="0.35">
      <c r="A766" s="235"/>
      <c r="B766" s="195"/>
      <c r="C766" s="192"/>
      <c r="D766" s="195"/>
      <c r="E766" s="195"/>
      <c r="F766" s="230"/>
      <c r="G766" s="230"/>
      <c r="H766" s="201"/>
      <c r="I766" s="204"/>
      <c r="J766" s="204"/>
      <c r="K766" s="189"/>
      <c r="L766" s="189"/>
      <c r="M766" s="189"/>
      <c r="N766" s="189"/>
      <c r="O766" s="207"/>
      <c r="P766" s="189"/>
      <c r="Q766" s="207"/>
      <c r="R766" s="189"/>
      <c r="S766" s="195"/>
      <c r="T766" s="207"/>
      <c r="U766" s="189"/>
      <c r="V766" s="189"/>
      <c r="W766" s="189"/>
      <c r="X766" s="189"/>
      <c r="Y766" s="189"/>
      <c r="Z766" s="210"/>
      <c r="AA766" s="35">
        <v>0</v>
      </c>
      <c r="AB766" s="35">
        <v>0</v>
      </c>
      <c r="AC766" s="35">
        <v>0</v>
      </c>
      <c r="AD766" s="35">
        <v>48</v>
      </c>
      <c r="AE766" s="210"/>
      <c r="AF766" s="35">
        <f>IF(U766="Correctivo",10,0)</f>
        <v>0</v>
      </c>
      <c r="AG766" s="35">
        <f>IF(T766="Probabilidad",0,IF(V766="Automatizado",25,IF(V766="Manual",15,0)))</f>
        <v>0</v>
      </c>
      <c r="AH766" s="35">
        <f>($AI$20*((AF766+AG766))/100)</f>
        <v>0</v>
      </c>
      <c r="AI766" s="35">
        <f t="shared" si="829"/>
        <v>80</v>
      </c>
      <c r="AJ766" s="189"/>
      <c r="AK766" s="189"/>
      <c r="AL766" s="189"/>
      <c r="AM766" s="189"/>
      <c r="AN766" s="213"/>
      <c r="AO766" s="213"/>
      <c r="AP766" s="213"/>
      <c r="AQ766" s="213"/>
    </row>
    <row r="767" spans="1:43" ht="108" customHeight="1" x14ac:dyDescent="0.35">
      <c r="A767" s="233">
        <v>234</v>
      </c>
      <c r="B767" s="193" t="s">
        <v>1802</v>
      </c>
      <c r="C767" s="190" t="s">
        <v>1363</v>
      </c>
      <c r="D767" s="193" t="s">
        <v>1831</v>
      </c>
      <c r="E767" s="236"/>
      <c r="F767" s="239"/>
      <c r="G767" s="242"/>
      <c r="H767" s="199" t="s">
        <v>1832</v>
      </c>
      <c r="I767" s="202" t="s">
        <v>96</v>
      </c>
      <c r="J767" s="202" t="s">
        <v>75</v>
      </c>
      <c r="K767" s="187" t="s">
        <v>97</v>
      </c>
      <c r="L767" s="187" t="s">
        <v>98</v>
      </c>
      <c r="M767" s="187" t="s">
        <v>1806</v>
      </c>
      <c r="N767" s="187" t="s">
        <v>364</v>
      </c>
      <c r="O767" s="205">
        <f t="shared" ref="O767" si="830">IF(N767="Muy alta",100,IF(N767="Alta",80,IF(N767="Media",60,IF(N767="Baja",40,IF(N767="Muy baja",20,0)))))</f>
        <v>80</v>
      </c>
      <c r="P767" s="187" t="s">
        <v>79</v>
      </c>
      <c r="Q767" s="205">
        <f t="shared" ref="Q767" si="831">IF(P767="Catastrófico",100,IF(P767="Mayor",80,IF(P767="Moderado",60,IF(P767="Menor",40,IF(P767="Leve",20,0)))))</f>
        <v>80</v>
      </c>
      <c r="R767" s="187" t="s">
        <v>80</v>
      </c>
      <c r="S767" s="193" t="s">
        <v>1833</v>
      </c>
      <c r="T767" s="205" t="str">
        <f t="shared" si="819"/>
        <v>Probabilidad</v>
      </c>
      <c r="U767" s="187" t="s">
        <v>83</v>
      </c>
      <c r="V767" s="187" t="s">
        <v>84</v>
      </c>
      <c r="W767" s="187" t="s">
        <v>338</v>
      </c>
      <c r="X767" s="187" t="s">
        <v>86</v>
      </c>
      <c r="Y767" s="187" t="s">
        <v>87</v>
      </c>
      <c r="Z767" s="208">
        <v>48</v>
      </c>
      <c r="AA767" s="35">
        <v>25</v>
      </c>
      <c r="AB767" s="35">
        <v>15</v>
      </c>
      <c r="AC767" s="35">
        <v>32</v>
      </c>
      <c r="AD767" s="35">
        <v>48</v>
      </c>
      <c r="AE767" s="208">
        <v>80</v>
      </c>
      <c r="AF767" s="35">
        <f t="shared" si="815"/>
        <v>0</v>
      </c>
      <c r="AG767" s="35">
        <f t="shared" si="816"/>
        <v>0</v>
      </c>
      <c r="AH767" s="35">
        <f>($Q$22*((AF767+AG767))/100)</f>
        <v>0</v>
      </c>
      <c r="AI767" s="35">
        <f t="shared" ref="AI767" si="832">Q767-AH767</f>
        <v>80</v>
      </c>
      <c r="AJ767" s="187" t="s">
        <v>80</v>
      </c>
      <c r="AK767" s="187" t="s">
        <v>102</v>
      </c>
      <c r="AL767" s="187" t="s">
        <v>1834</v>
      </c>
      <c r="AM767" s="31" t="s">
        <v>1835</v>
      </c>
      <c r="AN767" s="127">
        <v>44562</v>
      </c>
      <c r="AO767" s="127">
        <v>44713</v>
      </c>
      <c r="AP767" s="30" t="s">
        <v>341</v>
      </c>
      <c r="AQ767" s="30" t="s">
        <v>1836</v>
      </c>
    </row>
    <row r="768" spans="1:43" ht="108" customHeight="1" x14ac:dyDescent="0.35">
      <c r="A768" s="234"/>
      <c r="B768" s="194"/>
      <c r="C768" s="191"/>
      <c r="D768" s="194"/>
      <c r="E768" s="237"/>
      <c r="F768" s="240"/>
      <c r="G768" s="243"/>
      <c r="H768" s="200"/>
      <c r="I768" s="203"/>
      <c r="J768" s="203"/>
      <c r="K768" s="188"/>
      <c r="L768" s="188"/>
      <c r="M768" s="188"/>
      <c r="N768" s="188"/>
      <c r="O768" s="206"/>
      <c r="P768" s="188"/>
      <c r="Q768" s="206"/>
      <c r="R768" s="188"/>
      <c r="S768" s="194"/>
      <c r="T768" s="206"/>
      <c r="U768" s="188"/>
      <c r="V768" s="188"/>
      <c r="W768" s="188"/>
      <c r="X768" s="188"/>
      <c r="Y768" s="188"/>
      <c r="Z768" s="209"/>
      <c r="AA768" s="35">
        <v>0</v>
      </c>
      <c r="AB768" s="35">
        <v>0</v>
      </c>
      <c r="AC768" s="35">
        <v>0</v>
      </c>
      <c r="AD768" s="35">
        <v>48</v>
      </c>
      <c r="AE768" s="209"/>
      <c r="AF768" s="35">
        <f t="shared" si="815"/>
        <v>0</v>
      </c>
      <c r="AG768" s="35">
        <f t="shared" si="816"/>
        <v>0</v>
      </c>
      <c r="AH768" s="35">
        <f>($AI$22*((AF768+AG768))/100)</f>
        <v>0</v>
      </c>
      <c r="AI768" s="35">
        <f t="shared" ref="AI768:AI769" si="833">AI767-AH768</f>
        <v>80</v>
      </c>
      <c r="AJ768" s="188"/>
      <c r="AK768" s="188"/>
      <c r="AL768" s="188"/>
      <c r="AM768" s="31" t="s">
        <v>1837</v>
      </c>
      <c r="AN768" s="30" t="s">
        <v>127</v>
      </c>
      <c r="AO768" s="30" t="s">
        <v>577</v>
      </c>
      <c r="AP768" s="30" t="s">
        <v>341</v>
      </c>
      <c r="AQ768" s="30" t="s">
        <v>1838</v>
      </c>
    </row>
    <row r="769" spans="1:43" ht="108" customHeight="1" x14ac:dyDescent="0.35">
      <c r="A769" s="235"/>
      <c r="B769" s="195"/>
      <c r="C769" s="192"/>
      <c r="D769" s="195"/>
      <c r="E769" s="238"/>
      <c r="F769" s="241"/>
      <c r="G769" s="244"/>
      <c r="H769" s="201"/>
      <c r="I769" s="204"/>
      <c r="J769" s="204"/>
      <c r="K769" s="189"/>
      <c r="L769" s="189"/>
      <c r="M769" s="189"/>
      <c r="N769" s="189"/>
      <c r="O769" s="207"/>
      <c r="P769" s="189"/>
      <c r="Q769" s="207"/>
      <c r="R769" s="189"/>
      <c r="S769" s="195"/>
      <c r="T769" s="207"/>
      <c r="U769" s="189"/>
      <c r="V769" s="189"/>
      <c r="W769" s="189"/>
      <c r="X769" s="189"/>
      <c r="Y769" s="189"/>
      <c r="Z769" s="210"/>
      <c r="AA769" s="35">
        <v>0</v>
      </c>
      <c r="AB769" s="35">
        <v>0</v>
      </c>
      <c r="AC769" s="35">
        <v>0</v>
      </c>
      <c r="AD769" s="35">
        <v>48</v>
      </c>
      <c r="AE769" s="210"/>
      <c r="AF769" s="35">
        <f t="shared" si="815"/>
        <v>0</v>
      </c>
      <c r="AG769" s="35">
        <f t="shared" si="816"/>
        <v>0</v>
      </c>
      <c r="AH769" s="35">
        <f>($AI$23*((AF769+AG769))/100)</f>
        <v>0</v>
      </c>
      <c r="AI769" s="35">
        <f t="shared" si="833"/>
        <v>80</v>
      </c>
      <c r="AJ769" s="189"/>
      <c r="AK769" s="189"/>
      <c r="AL769" s="189"/>
      <c r="AM769" s="31" t="s">
        <v>1839</v>
      </c>
      <c r="AN769" s="30" t="s">
        <v>1840</v>
      </c>
      <c r="AO769" s="30" t="s">
        <v>577</v>
      </c>
      <c r="AP769" s="30" t="s">
        <v>341</v>
      </c>
      <c r="AQ769" s="30" t="s">
        <v>1836</v>
      </c>
    </row>
    <row r="770" spans="1:43" ht="174" x14ac:dyDescent="0.35">
      <c r="A770" s="258">
        <v>235</v>
      </c>
      <c r="B770" s="188" t="s">
        <v>1841</v>
      </c>
      <c r="C770" s="191" t="s">
        <v>1386</v>
      </c>
      <c r="D770" s="194" t="s">
        <v>1371</v>
      </c>
      <c r="E770" s="197" t="s">
        <v>129</v>
      </c>
      <c r="F770" s="229" t="s">
        <v>1842</v>
      </c>
      <c r="G770" s="229" t="s">
        <v>1843</v>
      </c>
      <c r="H770" s="200" t="str">
        <f>CONCATENATE(E770," ",F770," ",G770)</f>
        <v>Posibilidad de pérdida reputacional ante las víctimas y las Entidades Territoriales por no realizar las jornadas moviles y/o ferias de servicios debido a la falta de recursos economicos, conectividad y/o afectación al orden público para realizar las estrategias de atención  decentralizadas.</v>
      </c>
      <c r="I770" s="203" t="s">
        <v>74</v>
      </c>
      <c r="J770" s="231" t="s">
        <v>75</v>
      </c>
      <c r="K770" s="188" t="s">
        <v>76</v>
      </c>
      <c r="L770" s="188" t="s">
        <v>77</v>
      </c>
      <c r="M770" s="188">
        <v>26</v>
      </c>
      <c r="N770" s="188" t="s">
        <v>124</v>
      </c>
      <c r="O770" s="206">
        <f>IF(N770="Muy alta",100,IF(N770="Alta",80,IF(N770="Media",60,IF(N770="Baja",40,IF(N770="Muy baja",20,0)))))</f>
        <v>40</v>
      </c>
      <c r="P770" s="188" t="s">
        <v>125</v>
      </c>
      <c r="Q770" s="206">
        <f>IF(P770="Catastrófico",100,IF(P770="Mayor",80,IF(P770="Moderado",60,IF(P770="Menor",40,IF(P770="Leve",20,0)))))</f>
        <v>40</v>
      </c>
      <c r="R770" s="220" t="s">
        <v>88</v>
      </c>
      <c r="S770" s="128" t="s">
        <v>1844</v>
      </c>
      <c r="T770" s="129" t="str">
        <f>IF(OR(U770="Preventivo",U770="Detectivo"),"Probabilidad",IF(U770="Correctivo","Impacto"," "))</f>
        <v>Probabilidad</v>
      </c>
      <c r="U770" s="66" t="s">
        <v>83</v>
      </c>
      <c r="V770" s="66" t="s">
        <v>84</v>
      </c>
      <c r="W770" s="66" t="s">
        <v>338</v>
      </c>
      <c r="X770" s="66" t="s">
        <v>86</v>
      </c>
      <c r="Y770" s="66" t="s">
        <v>87</v>
      </c>
      <c r="Z770" s="209">
        <v>24</v>
      </c>
      <c r="AA770" s="65">
        <v>25</v>
      </c>
      <c r="AB770" s="65">
        <v>15</v>
      </c>
      <c r="AC770" s="65">
        <v>16</v>
      </c>
      <c r="AD770" s="65">
        <v>24</v>
      </c>
      <c r="AE770" s="209">
        <v>30</v>
      </c>
      <c r="AF770" s="65">
        <f>IF(U770="Correctivo",10,0)</f>
        <v>0</v>
      </c>
      <c r="AG770" s="65">
        <f>IF(T770="Probabilidad",0,IF(V770="Automatizado",25,IF(V770="Manual",15,0)))</f>
        <v>0</v>
      </c>
      <c r="AH770" s="65">
        <f>($Q$13*((AF770+AG770))/100)</f>
        <v>0</v>
      </c>
      <c r="AI770" s="65">
        <f>Q770-AH770</f>
        <v>40</v>
      </c>
      <c r="AJ770" s="188" t="s">
        <v>269</v>
      </c>
      <c r="AK770" s="188" t="s">
        <v>89</v>
      </c>
      <c r="AL770" s="188" t="s">
        <v>1845</v>
      </c>
      <c r="AM770" s="188" t="s">
        <v>91</v>
      </c>
      <c r="AN770" s="206"/>
      <c r="AO770" s="206"/>
      <c r="AP770" s="206"/>
      <c r="AQ770" s="206"/>
    </row>
    <row r="771" spans="1:43" ht="304.5" x14ac:dyDescent="0.35">
      <c r="A771" s="259"/>
      <c r="B771" s="188"/>
      <c r="C771" s="191"/>
      <c r="D771" s="194"/>
      <c r="E771" s="197"/>
      <c r="F771" s="229"/>
      <c r="G771" s="229"/>
      <c r="H771" s="200"/>
      <c r="I771" s="203"/>
      <c r="J771" s="231"/>
      <c r="K771" s="188"/>
      <c r="L771" s="188"/>
      <c r="M771" s="188"/>
      <c r="N771" s="188"/>
      <c r="O771" s="206"/>
      <c r="P771" s="188"/>
      <c r="Q771" s="206"/>
      <c r="R771" s="220"/>
      <c r="S771" s="34" t="s">
        <v>1846</v>
      </c>
      <c r="T771" s="41" t="str">
        <f t="shared" ref="T771:T778" si="834">IF(OR(U771="Preventivo",U771="Detectivo"),"Probabilidad",IF(U771="Correctivo","Impacto"," "))</f>
        <v>Impacto</v>
      </c>
      <c r="U771" s="36" t="s">
        <v>93</v>
      </c>
      <c r="V771" s="36" t="s">
        <v>84</v>
      </c>
      <c r="W771" s="36" t="s">
        <v>338</v>
      </c>
      <c r="X771" s="36" t="s">
        <v>86</v>
      </c>
      <c r="Y771" s="36" t="s">
        <v>87</v>
      </c>
      <c r="Z771" s="209"/>
      <c r="AA771" s="35">
        <v>0</v>
      </c>
      <c r="AB771" s="35">
        <v>0</v>
      </c>
      <c r="AC771" s="35">
        <v>0</v>
      </c>
      <c r="AD771" s="35">
        <v>24</v>
      </c>
      <c r="AE771" s="209"/>
      <c r="AF771" s="35">
        <f t="shared" ref="AF771:AF778" si="835">IF(U771="Correctivo",10,0)</f>
        <v>10</v>
      </c>
      <c r="AG771" s="35">
        <f t="shared" ref="AG771:AG778" si="836">IF(T771="Probabilidad",0,IF(V771="Automatizado",25,IF(V771="Manual",15,0)))</f>
        <v>15</v>
      </c>
      <c r="AH771" s="35">
        <f>($AI$13*((AF771+AG771))/100)</f>
        <v>20</v>
      </c>
      <c r="AI771" s="35">
        <f>AI770-AH771</f>
        <v>20</v>
      </c>
      <c r="AJ771" s="188"/>
      <c r="AK771" s="188"/>
      <c r="AL771" s="188"/>
      <c r="AM771" s="188"/>
      <c r="AN771" s="206"/>
      <c r="AO771" s="206"/>
      <c r="AP771" s="206"/>
      <c r="AQ771" s="206"/>
    </row>
    <row r="772" spans="1:43" x14ac:dyDescent="0.35">
      <c r="A772" s="260"/>
      <c r="B772" s="189"/>
      <c r="C772" s="192"/>
      <c r="D772" s="195"/>
      <c r="E772" s="198"/>
      <c r="F772" s="230"/>
      <c r="G772" s="230"/>
      <c r="H772" s="201"/>
      <c r="I772" s="204"/>
      <c r="J772" s="232"/>
      <c r="K772" s="189"/>
      <c r="L772" s="189"/>
      <c r="M772" s="189"/>
      <c r="N772" s="189"/>
      <c r="O772" s="207"/>
      <c r="P772" s="189"/>
      <c r="Q772" s="207"/>
      <c r="R772" s="221"/>
      <c r="S772" s="34"/>
      <c r="T772" s="41" t="str">
        <f t="shared" si="834"/>
        <v xml:space="preserve"> </v>
      </c>
      <c r="U772" s="36"/>
      <c r="V772" s="36"/>
      <c r="W772" s="36"/>
      <c r="X772" s="36"/>
      <c r="Y772" s="36"/>
      <c r="Z772" s="210"/>
      <c r="AA772" s="35">
        <v>0</v>
      </c>
      <c r="AB772" s="35">
        <v>0</v>
      </c>
      <c r="AC772" s="35">
        <v>0</v>
      </c>
      <c r="AD772" s="35">
        <v>24</v>
      </c>
      <c r="AE772" s="210"/>
      <c r="AF772" s="35">
        <f t="shared" si="835"/>
        <v>0</v>
      </c>
      <c r="AG772" s="35">
        <f t="shared" si="836"/>
        <v>0</v>
      </c>
      <c r="AH772" s="35">
        <f>($AI$14*((AF772+AG772))/100)</f>
        <v>0</v>
      </c>
      <c r="AI772" s="35">
        <f>AI771-AH772</f>
        <v>20</v>
      </c>
      <c r="AJ772" s="189"/>
      <c r="AK772" s="189"/>
      <c r="AL772" s="189"/>
      <c r="AM772" s="189"/>
      <c r="AN772" s="207"/>
      <c r="AO772" s="207"/>
      <c r="AP772" s="207"/>
      <c r="AQ772" s="207"/>
    </row>
    <row r="773" spans="1:43" ht="174" x14ac:dyDescent="0.35">
      <c r="A773" s="186">
        <v>236</v>
      </c>
      <c r="B773" s="187" t="s">
        <v>1841</v>
      </c>
      <c r="C773" s="190" t="s">
        <v>1386</v>
      </c>
      <c r="D773" s="193" t="s">
        <v>1329</v>
      </c>
      <c r="E773" s="196"/>
      <c r="F773" s="228"/>
      <c r="G773" s="228"/>
      <c r="H773" s="199" t="s">
        <v>1847</v>
      </c>
      <c r="I773" s="202" t="s">
        <v>96</v>
      </c>
      <c r="J773" s="202" t="s">
        <v>75</v>
      </c>
      <c r="K773" s="187" t="s">
        <v>97</v>
      </c>
      <c r="L773" s="187" t="s">
        <v>98</v>
      </c>
      <c r="M773" s="187">
        <v>78</v>
      </c>
      <c r="N773" s="187" t="s">
        <v>124</v>
      </c>
      <c r="O773" s="205">
        <f t="shared" ref="O773" si="837">IF(N773="Muy alta",100,IF(N773="Alta",80,IF(N773="Media",60,IF(N773="Baja",40,IF(N773="Muy baja",20,0)))))</f>
        <v>40</v>
      </c>
      <c r="P773" s="187" t="s">
        <v>79</v>
      </c>
      <c r="Q773" s="205">
        <f t="shared" ref="Q773" si="838">IF(P773="Catastrófico",100,IF(P773="Mayor",80,IF(P773="Moderado",60,IF(P773="Menor",40,IF(P773="Leve",20,0)))))</f>
        <v>80</v>
      </c>
      <c r="R773" s="219" t="s">
        <v>80</v>
      </c>
      <c r="S773" s="34" t="s">
        <v>1848</v>
      </c>
      <c r="T773" s="41" t="str">
        <f t="shared" si="834"/>
        <v>Probabilidad</v>
      </c>
      <c r="U773" s="36" t="s">
        <v>83</v>
      </c>
      <c r="V773" s="36" t="s">
        <v>84</v>
      </c>
      <c r="W773" s="36" t="s">
        <v>338</v>
      </c>
      <c r="X773" s="36" t="s">
        <v>86</v>
      </c>
      <c r="Y773" s="36" t="s">
        <v>87</v>
      </c>
      <c r="Z773" s="208">
        <v>14.4</v>
      </c>
      <c r="AA773" s="35">
        <v>25</v>
      </c>
      <c r="AB773" s="35">
        <v>15</v>
      </c>
      <c r="AC773" s="35">
        <v>16</v>
      </c>
      <c r="AD773" s="35">
        <v>24</v>
      </c>
      <c r="AE773" s="208">
        <v>60</v>
      </c>
      <c r="AF773" s="35">
        <f t="shared" si="835"/>
        <v>0</v>
      </c>
      <c r="AG773" s="35">
        <f t="shared" si="836"/>
        <v>0</v>
      </c>
      <c r="AH773" s="35">
        <f>($Q$16*((AF773+AG773))/100)</f>
        <v>0</v>
      </c>
      <c r="AI773" s="35">
        <f>Q773-AH773</f>
        <v>80</v>
      </c>
      <c r="AJ773" s="187" t="s">
        <v>88</v>
      </c>
      <c r="AK773" s="187" t="s">
        <v>102</v>
      </c>
      <c r="AL773" s="187" t="s">
        <v>1849</v>
      </c>
      <c r="AM773" s="187" t="s">
        <v>1850</v>
      </c>
      <c r="AN773" s="179">
        <v>44562</v>
      </c>
      <c r="AO773" s="179">
        <v>44926</v>
      </c>
      <c r="AP773" s="179">
        <v>44747</v>
      </c>
      <c r="AQ773" s="205" t="s">
        <v>1851</v>
      </c>
    </row>
    <row r="774" spans="1:43" ht="203" x14ac:dyDescent="0.35">
      <c r="A774" s="186"/>
      <c r="B774" s="188"/>
      <c r="C774" s="191"/>
      <c r="D774" s="194"/>
      <c r="E774" s="197"/>
      <c r="F774" s="229"/>
      <c r="G774" s="229"/>
      <c r="H774" s="200"/>
      <c r="I774" s="203"/>
      <c r="J774" s="203"/>
      <c r="K774" s="188"/>
      <c r="L774" s="188"/>
      <c r="M774" s="188"/>
      <c r="N774" s="188"/>
      <c r="O774" s="206"/>
      <c r="P774" s="188"/>
      <c r="Q774" s="206"/>
      <c r="R774" s="220"/>
      <c r="S774" s="34" t="s">
        <v>1852</v>
      </c>
      <c r="T774" s="41" t="str">
        <f t="shared" si="834"/>
        <v>Probabilidad</v>
      </c>
      <c r="U774" s="36" t="s">
        <v>83</v>
      </c>
      <c r="V774" s="36" t="s">
        <v>84</v>
      </c>
      <c r="W774" s="36" t="s">
        <v>338</v>
      </c>
      <c r="X774" s="36" t="s">
        <v>86</v>
      </c>
      <c r="Y774" s="36" t="s">
        <v>87</v>
      </c>
      <c r="Z774" s="209"/>
      <c r="AA774" s="35">
        <v>25</v>
      </c>
      <c r="AB774" s="35">
        <v>15</v>
      </c>
      <c r="AC774" s="35">
        <v>9.6</v>
      </c>
      <c r="AD774" s="35">
        <v>14.4</v>
      </c>
      <c r="AE774" s="209"/>
      <c r="AF774" s="35">
        <f t="shared" si="835"/>
        <v>0</v>
      </c>
      <c r="AG774" s="35">
        <f t="shared" si="836"/>
        <v>0</v>
      </c>
      <c r="AH774" s="35">
        <f>($AI$16*((AF774+AG774))/100)</f>
        <v>0</v>
      </c>
      <c r="AI774" s="35">
        <f>AI773-AH774</f>
        <v>80</v>
      </c>
      <c r="AJ774" s="188"/>
      <c r="AK774" s="188"/>
      <c r="AL774" s="188"/>
      <c r="AM774" s="188"/>
      <c r="AN774" s="180"/>
      <c r="AO774" s="180"/>
      <c r="AP774" s="180"/>
      <c r="AQ774" s="206"/>
    </row>
    <row r="775" spans="1:43" ht="159.5" x14ac:dyDescent="0.35">
      <c r="A775" s="186"/>
      <c r="B775" s="189"/>
      <c r="C775" s="192"/>
      <c r="D775" s="195"/>
      <c r="E775" s="198"/>
      <c r="F775" s="230"/>
      <c r="G775" s="230"/>
      <c r="H775" s="201"/>
      <c r="I775" s="204"/>
      <c r="J775" s="204"/>
      <c r="K775" s="189"/>
      <c r="L775" s="189"/>
      <c r="M775" s="189"/>
      <c r="N775" s="189"/>
      <c r="O775" s="207"/>
      <c r="P775" s="189"/>
      <c r="Q775" s="207"/>
      <c r="R775" s="221"/>
      <c r="S775" s="34" t="s">
        <v>1853</v>
      </c>
      <c r="T775" s="41" t="str">
        <f t="shared" si="834"/>
        <v>Impacto</v>
      </c>
      <c r="U775" s="36" t="s">
        <v>93</v>
      </c>
      <c r="V775" s="36" t="s">
        <v>84</v>
      </c>
      <c r="W775" s="36" t="s">
        <v>338</v>
      </c>
      <c r="X775" s="36" t="s">
        <v>86</v>
      </c>
      <c r="Y775" s="36" t="s">
        <v>87</v>
      </c>
      <c r="Z775" s="210"/>
      <c r="AA775" s="35">
        <v>0</v>
      </c>
      <c r="AB775" s="35">
        <v>0</v>
      </c>
      <c r="AC775" s="35">
        <v>0</v>
      </c>
      <c r="AD775" s="35">
        <v>14.4</v>
      </c>
      <c r="AE775" s="210"/>
      <c r="AF775" s="35">
        <f t="shared" si="835"/>
        <v>10</v>
      </c>
      <c r="AG775" s="35">
        <f t="shared" si="836"/>
        <v>15</v>
      </c>
      <c r="AH775" s="35">
        <f>($AI$17*((AF775+AG775))/100)</f>
        <v>10</v>
      </c>
      <c r="AI775" s="35">
        <f>AI774-AH775</f>
        <v>70</v>
      </c>
      <c r="AJ775" s="189"/>
      <c r="AK775" s="189"/>
      <c r="AL775" s="189"/>
      <c r="AM775" s="189"/>
      <c r="AN775" s="181"/>
      <c r="AO775" s="181"/>
      <c r="AP775" s="181"/>
      <c r="AQ775" s="207"/>
    </row>
    <row r="776" spans="1:43" ht="217.5" x14ac:dyDescent="0.35">
      <c r="A776" s="186">
        <v>237</v>
      </c>
      <c r="B776" s="187" t="s">
        <v>1841</v>
      </c>
      <c r="C776" s="190" t="s">
        <v>1386</v>
      </c>
      <c r="D776" s="193" t="s">
        <v>1854</v>
      </c>
      <c r="E776" s="196" t="s">
        <v>129</v>
      </c>
      <c r="F776" s="228" t="s">
        <v>1855</v>
      </c>
      <c r="G776" s="228" t="s">
        <v>1856</v>
      </c>
      <c r="H776" s="199" t="str">
        <f>CONCATENATE(E776," ",F776," ",G776)</f>
        <v>Posibilidad de pérdida reputacional ante las entidades territoriales y sujetos colectivos priorizados por la DT, por no brindar asistencia técnica o no realizarla de forma efectiva debido a no contar con lineamientos claros por parte de los procesos de nivel nacional o la falta de recursos para efectuar una efectiva asistencia técnica</v>
      </c>
      <c r="I776" s="202" t="s">
        <v>74</v>
      </c>
      <c r="J776" s="202" t="s">
        <v>75</v>
      </c>
      <c r="K776" s="187" t="s">
        <v>76</v>
      </c>
      <c r="L776" s="187" t="s">
        <v>77</v>
      </c>
      <c r="M776" s="187">
        <v>480</v>
      </c>
      <c r="N776" s="187" t="s">
        <v>78</v>
      </c>
      <c r="O776" s="205">
        <f t="shared" ref="O776" si="839">IF(N776="Muy alta",100,IF(N776="Alta",80,IF(N776="Media",60,IF(N776="Baja",40,IF(N776="Muy baja",20,0)))))</f>
        <v>60</v>
      </c>
      <c r="P776" s="187" t="s">
        <v>88</v>
      </c>
      <c r="Q776" s="205">
        <f t="shared" ref="Q776" si="840">IF(P776="Catastrófico",100,IF(P776="Mayor",80,IF(P776="Moderado",60,IF(P776="Menor",40,IF(P776="Leve",20,0)))))</f>
        <v>60</v>
      </c>
      <c r="R776" s="187" t="s">
        <v>88</v>
      </c>
      <c r="S776" s="37" t="s">
        <v>1857</v>
      </c>
      <c r="T776" s="35" t="str">
        <f t="shared" si="834"/>
        <v>Probabilidad</v>
      </c>
      <c r="U776" s="36" t="s">
        <v>83</v>
      </c>
      <c r="V776" s="36" t="s">
        <v>84</v>
      </c>
      <c r="W776" s="36" t="s">
        <v>338</v>
      </c>
      <c r="X776" s="36" t="s">
        <v>86</v>
      </c>
      <c r="Y776" s="36" t="s">
        <v>127</v>
      </c>
      <c r="Z776" s="222">
        <v>36</v>
      </c>
      <c r="AA776" s="79">
        <v>25</v>
      </c>
      <c r="AB776" s="79">
        <v>15</v>
      </c>
      <c r="AC776" s="79">
        <v>24</v>
      </c>
      <c r="AD776" s="79">
        <v>36</v>
      </c>
      <c r="AE776" s="222">
        <v>45</v>
      </c>
      <c r="AF776" s="35">
        <f t="shared" si="835"/>
        <v>0</v>
      </c>
      <c r="AG776" s="35">
        <f t="shared" si="836"/>
        <v>0</v>
      </c>
      <c r="AH776" s="35">
        <f>($Q$19*((AF776+AG776))/100)</f>
        <v>0</v>
      </c>
      <c r="AI776" s="35">
        <f>Q776-AH776</f>
        <v>60</v>
      </c>
      <c r="AJ776" s="187" t="s">
        <v>88</v>
      </c>
      <c r="AK776" s="187" t="s">
        <v>89</v>
      </c>
      <c r="AL776" s="187" t="s">
        <v>1858</v>
      </c>
      <c r="AM776" s="187" t="s">
        <v>91</v>
      </c>
      <c r="AN776" s="211"/>
      <c r="AO776" s="211"/>
      <c r="AP776" s="211"/>
      <c r="AQ776" s="211"/>
    </row>
    <row r="777" spans="1:43" ht="159.5" x14ac:dyDescent="0.35">
      <c r="A777" s="186"/>
      <c r="B777" s="188"/>
      <c r="C777" s="191"/>
      <c r="D777" s="194"/>
      <c r="E777" s="197"/>
      <c r="F777" s="229"/>
      <c r="G777" s="229"/>
      <c r="H777" s="200"/>
      <c r="I777" s="203"/>
      <c r="J777" s="203"/>
      <c r="K777" s="188"/>
      <c r="L777" s="188"/>
      <c r="M777" s="188"/>
      <c r="N777" s="188"/>
      <c r="O777" s="206"/>
      <c r="P777" s="188"/>
      <c r="Q777" s="206"/>
      <c r="R777" s="188"/>
      <c r="S777" s="73" t="s">
        <v>1859</v>
      </c>
      <c r="T777" s="35" t="s">
        <v>28</v>
      </c>
      <c r="U777" s="36" t="s">
        <v>93</v>
      </c>
      <c r="V777" s="36" t="s">
        <v>84</v>
      </c>
      <c r="W777" s="36" t="s">
        <v>338</v>
      </c>
      <c r="X777" s="36" t="s">
        <v>86</v>
      </c>
      <c r="Y777" s="36" t="s">
        <v>127</v>
      </c>
      <c r="Z777" s="223"/>
      <c r="AA777" s="79">
        <v>0</v>
      </c>
      <c r="AB777" s="79">
        <v>0</v>
      </c>
      <c r="AC777" s="79">
        <v>0</v>
      </c>
      <c r="AD777" s="79">
        <v>36</v>
      </c>
      <c r="AE777" s="223"/>
      <c r="AF777" s="35">
        <f t="shared" si="835"/>
        <v>10</v>
      </c>
      <c r="AG777" s="35">
        <f t="shared" si="836"/>
        <v>15</v>
      </c>
      <c r="AH777" s="35">
        <f>($AI$19*((AF777+AG777))/100)</f>
        <v>10</v>
      </c>
      <c r="AI777" s="35">
        <f>AI776-AH777</f>
        <v>50</v>
      </c>
      <c r="AJ777" s="188"/>
      <c r="AK777" s="188"/>
      <c r="AL777" s="188"/>
      <c r="AM777" s="188"/>
      <c r="AN777" s="212"/>
      <c r="AO777" s="212"/>
      <c r="AP777" s="212"/>
      <c r="AQ777" s="212"/>
    </row>
    <row r="778" spans="1:43" x14ac:dyDescent="0.35">
      <c r="A778" s="46"/>
      <c r="B778" s="189"/>
      <c r="C778" s="192"/>
      <c r="D778" s="195"/>
      <c r="E778" s="198"/>
      <c r="F778" s="230"/>
      <c r="G778" s="230"/>
      <c r="H778" s="201"/>
      <c r="I778" s="204"/>
      <c r="J778" s="204"/>
      <c r="K778" s="189"/>
      <c r="L778" s="189"/>
      <c r="M778" s="189"/>
      <c r="N778" s="189"/>
      <c r="O778" s="207"/>
      <c r="P778" s="189"/>
      <c r="Q778" s="207"/>
      <c r="R778" s="189"/>
      <c r="S778" s="34"/>
      <c r="T778" s="35" t="str">
        <f t="shared" si="834"/>
        <v xml:space="preserve"> </v>
      </c>
      <c r="U778" s="36"/>
      <c r="V778" s="36"/>
      <c r="W778" s="36"/>
      <c r="X778" s="36"/>
      <c r="Y778" s="36"/>
      <c r="Z778" s="224"/>
      <c r="AA778" s="79">
        <v>0</v>
      </c>
      <c r="AB778" s="79">
        <v>0</v>
      </c>
      <c r="AC778" s="79">
        <v>0</v>
      </c>
      <c r="AD778" s="79">
        <v>36</v>
      </c>
      <c r="AE778" s="224"/>
      <c r="AF778" s="35">
        <f t="shared" si="835"/>
        <v>0</v>
      </c>
      <c r="AG778" s="35">
        <f t="shared" si="836"/>
        <v>0</v>
      </c>
      <c r="AH778" s="35">
        <f>($AI$20*((AF778+AG778))/100)</f>
        <v>0</v>
      </c>
      <c r="AI778" s="35">
        <f>AI777-AH778</f>
        <v>50</v>
      </c>
      <c r="AJ778" s="189"/>
      <c r="AK778" s="189"/>
      <c r="AL778" s="189"/>
      <c r="AM778" s="189"/>
      <c r="AN778" s="213"/>
      <c r="AO778" s="213"/>
      <c r="AP778" s="213"/>
      <c r="AQ778" s="213"/>
    </row>
    <row r="779" spans="1:43" ht="275.5" x14ac:dyDescent="0.35">
      <c r="A779" s="186">
        <v>238</v>
      </c>
      <c r="B779" s="187" t="s">
        <v>1860</v>
      </c>
      <c r="C779" s="190" t="s">
        <v>1861</v>
      </c>
      <c r="D779" s="193" t="s">
        <v>1329</v>
      </c>
      <c r="E779" s="196" t="s">
        <v>129</v>
      </c>
      <c r="F779" s="193" t="s">
        <v>1862</v>
      </c>
      <c r="G779" s="193" t="s">
        <v>1863</v>
      </c>
      <c r="H779" s="190" t="str">
        <f>CONCATENATE(E779," ",F779," ",G779)</f>
        <v>Posibilidad de pérdida reputacional ante victimas del conflicto armado y entidades del orden nacional y territorial, por  no efectuar  la entrega de cartas de indemnización aptas a las victimas localizadas,  debido a la falta de coordinación y articulación logistica con el ente territorial y nacional, aprobación de comisiones, situaciones de orden publico, ambientales  o pandemias</v>
      </c>
      <c r="I779" s="187" t="s">
        <v>74</v>
      </c>
      <c r="J779" s="187" t="s">
        <v>75</v>
      </c>
      <c r="K779" s="187" t="s">
        <v>76</v>
      </c>
      <c r="L779" s="187" t="s">
        <v>77</v>
      </c>
      <c r="M779" s="187">
        <v>4349</v>
      </c>
      <c r="N779" s="187" t="s">
        <v>214</v>
      </c>
      <c r="O779" s="205">
        <f>IF(N779="Muy alta",100,IF(N779="Alta",80,IF(N779="Media",60,IF(N779="Baja",40,IF(N779="Muy baja",20,0)))))</f>
        <v>100</v>
      </c>
      <c r="P779" s="187" t="s">
        <v>79</v>
      </c>
      <c r="Q779" s="205">
        <f>IF(P779="Catastrófico",100,IF(P779="Mayor",80,IF(P779="Moderado",60,IF(P779="Menor",40,IF(P779="Leve",20,0)))))</f>
        <v>80</v>
      </c>
      <c r="R779" s="225" t="s">
        <v>80</v>
      </c>
      <c r="S779" s="34" t="s">
        <v>1864</v>
      </c>
      <c r="T779" s="41" t="str">
        <f>IF(OR(U779="Preventivo",U779="Detectivo"),"Probabilidad",IF(U779="Correctivo","Impacto"," "))</f>
        <v>Probabilidad</v>
      </c>
      <c r="U779" s="36" t="s">
        <v>83</v>
      </c>
      <c r="V779" s="36" t="s">
        <v>84</v>
      </c>
      <c r="W779" s="36" t="s">
        <v>338</v>
      </c>
      <c r="X779" s="36" t="s">
        <v>86</v>
      </c>
      <c r="Y779" s="36" t="s">
        <v>87</v>
      </c>
      <c r="Z779" s="208">
        <v>30</v>
      </c>
      <c r="AA779" s="35">
        <v>25</v>
      </c>
      <c r="AB779" s="35">
        <v>15</v>
      </c>
      <c r="AC779" s="35">
        <v>40</v>
      </c>
      <c r="AD779" s="35">
        <v>60</v>
      </c>
      <c r="AE779" s="208">
        <v>60</v>
      </c>
      <c r="AF779" s="35">
        <f>IF(U779="Correctivo",10,0)</f>
        <v>0</v>
      </c>
      <c r="AG779" s="35">
        <f>IF(T779="Probabilidad",0,IF(V779="Automatizado",25,IF(V779="Manual",15,0)))</f>
        <v>0</v>
      </c>
      <c r="AH779" s="35" t="e">
        <f>($Q$7*((AF779+AG779))/100)</f>
        <v>#VALUE!</v>
      </c>
      <c r="AI779" s="35" t="e">
        <f>Q779-AH779</f>
        <v>#VALUE!</v>
      </c>
      <c r="AJ779" s="187" t="s">
        <v>88</v>
      </c>
      <c r="AK779" s="187" t="s">
        <v>102</v>
      </c>
      <c r="AL779" s="187" t="s">
        <v>1865</v>
      </c>
      <c r="AM779" s="187" t="s">
        <v>1329</v>
      </c>
      <c r="AN779" s="182">
        <v>44593</v>
      </c>
      <c r="AO779" s="182">
        <v>44925</v>
      </c>
      <c r="AP779" s="205" t="s">
        <v>1866</v>
      </c>
      <c r="AQ779" s="205" t="s">
        <v>1867</v>
      </c>
    </row>
    <row r="780" spans="1:43" ht="319" x14ac:dyDescent="0.35">
      <c r="A780" s="186"/>
      <c r="B780" s="188"/>
      <c r="C780" s="191"/>
      <c r="D780" s="194"/>
      <c r="E780" s="197"/>
      <c r="F780" s="194"/>
      <c r="G780" s="194"/>
      <c r="H780" s="191"/>
      <c r="I780" s="188"/>
      <c r="J780" s="188"/>
      <c r="K780" s="188"/>
      <c r="L780" s="188"/>
      <c r="M780" s="188"/>
      <c r="N780" s="188"/>
      <c r="O780" s="206"/>
      <c r="P780" s="188"/>
      <c r="Q780" s="206"/>
      <c r="R780" s="226"/>
      <c r="S780" s="130" t="s">
        <v>1868</v>
      </c>
      <c r="T780" s="41" t="s">
        <v>82</v>
      </c>
      <c r="U780" s="36" t="s">
        <v>83</v>
      </c>
      <c r="V780" s="36" t="s">
        <v>405</v>
      </c>
      <c r="W780" s="36" t="s">
        <v>338</v>
      </c>
      <c r="X780" s="36" t="s">
        <v>86</v>
      </c>
      <c r="Y780" s="36" t="s">
        <v>87</v>
      </c>
      <c r="Z780" s="209"/>
      <c r="AA780" s="35">
        <v>25</v>
      </c>
      <c r="AB780" s="35">
        <v>25</v>
      </c>
      <c r="AC780" s="35">
        <v>30</v>
      </c>
      <c r="AD780" s="35">
        <v>30</v>
      </c>
      <c r="AE780" s="209"/>
      <c r="AF780" s="35">
        <f t="shared" ref="AF780:AF787" si="841">IF(U780="Correctivo",10,0)</f>
        <v>0</v>
      </c>
      <c r="AG780" s="35">
        <f t="shared" ref="AG780:AG787" si="842">IF(T780="Probabilidad",0,IF(V780="Automatizado",25,IF(V780="Manual",15,0)))</f>
        <v>0</v>
      </c>
      <c r="AH780" s="35" t="e">
        <f>($AI$7*((AF780+AG780))/100)</f>
        <v>#VALUE!</v>
      </c>
      <c r="AI780" s="35" t="e">
        <f>AI779-AH780</f>
        <v>#VALUE!</v>
      </c>
      <c r="AJ780" s="188"/>
      <c r="AK780" s="188"/>
      <c r="AL780" s="214"/>
      <c r="AM780" s="188"/>
      <c r="AN780" s="183"/>
      <c r="AO780" s="183"/>
      <c r="AP780" s="206"/>
      <c r="AQ780" s="206"/>
    </row>
    <row r="781" spans="1:43" ht="188.5" x14ac:dyDescent="0.35">
      <c r="A781" s="186"/>
      <c r="B781" s="189"/>
      <c r="C781" s="192"/>
      <c r="D781" s="195"/>
      <c r="E781" s="198"/>
      <c r="F781" s="195"/>
      <c r="G781" s="195"/>
      <c r="H781" s="192"/>
      <c r="I781" s="189"/>
      <c r="J781" s="189"/>
      <c r="K781" s="189"/>
      <c r="L781" s="189"/>
      <c r="M781" s="189"/>
      <c r="N781" s="189"/>
      <c r="O781" s="207"/>
      <c r="P781" s="189"/>
      <c r="Q781" s="207"/>
      <c r="R781" s="227"/>
      <c r="S781" s="130" t="s">
        <v>1869</v>
      </c>
      <c r="T781" s="41" t="str">
        <f t="shared" ref="T781:T783" si="843">IF(OR(U781="Preventivo",U781="Detectivo"),"Probabilidad",IF(U781="Correctivo","Impacto"," "))</f>
        <v>Impacto</v>
      </c>
      <c r="U781" s="36" t="s">
        <v>93</v>
      </c>
      <c r="V781" s="36" t="s">
        <v>84</v>
      </c>
      <c r="W781" s="36" t="s">
        <v>338</v>
      </c>
      <c r="X781" s="36" t="s">
        <v>101</v>
      </c>
      <c r="Y781" s="36" t="s">
        <v>127</v>
      </c>
      <c r="Z781" s="210"/>
      <c r="AA781" s="35">
        <v>0</v>
      </c>
      <c r="AB781" s="35">
        <v>0</v>
      </c>
      <c r="AC781" s="35">
        <v>0</v>
      </c>
      <c r="AD781" s="35">
        <v>30</v>
      </c>
      <c r="AE781" s="210"/>
      <c r="AF781" s="35">
        <f t="shared" si="841"/>
        <v>10</v>
      </c>
      <c r="AG781" s="35">
        <f t="shared" si="842"/>
        <v>15</v>
      </c>
      <c r="AH781" s="35">
        <f>($AI$8*((AF781+AG781))/100)</f>
        <v>20</v>
      </c>
      <c r="AI781" s="35" t="e">
        <f>AI780-AH781</f>
        <v>#VALUE!</v>
      </c>
      <c r="AJ781" s="189"/>
      <c r="AK781" s="189"/>
      <c r="AL781" s="215"/>
      <c r="AM781" s="189"/>
      <c r="AN781" s="184"/>
      <c r="AO781" s="184"/>
      <c r="AP781" s="207"/>
      <c r="AQ781" s="207"/>
    </row>
    <row r="782" spans="1:43" ht="290" x14ac:dyDescent="0.35">
      <c r="A782" s="186">
        <v>239</v>
      </c>
      <c r="B782" s="187" t="s">
        <v>1860</v>
      </c>
      <c r="C782" s="190" t="s">
        <v>1861</v>
      </c>
      <c r="D782" s="193" t="s">
        <v>1870</v>
      </c>
      <c r="E782" s="187"/>
      <c r="F782" s="202"/>
      <c r="G782" s="202"/>
      <c r="H782" s="216" t="s">
        <v>1871</v>
      </c>
      <c r="I782" s="202" t="s">
        <v>96</v>
      </c>
      <c r="J782" s="202" t="s">
        <v>75</v>
      </c>
      <c r="K782" s="187" t="s">
        <v>97</v>
      </c>
      <c r="L782" s="187" t="s">
        <v>98</v>
      </c>
      <c r="M782" s="202">
        <v>4349</v>
      </c>
      <c r="N782" s="202" t="s">
        <v>214</v>
      </c>
      <c r="O782" s="205">
        <f t="shared" ref="O782" si="844">IF(N782="Muy alta",100,IF(N782="Alta",80,IF(N782="Media",60,IF(N782="Baja",40,IF(N782="Muy baja",20,0)))))</f>
        <v>100</v>
      </c>
      <c r="P782" s="202" t="s">
        <v>147</v>
      </c>
      <c r="Q782" s="205">
        <f t="shared" ref="Q782" si="845">IF(P782="Catastrófico",100,IF(P782="Mayor",80,IF(P782="Moderado",60,IF(P782="Menor",40,IF(P782="Leve",20,0)))))</f>
        <v>100</v>
      </c>
      <c r="R782" s="219" t="s">
        <v>148</v>
      </c>
      <c r="S782" s="34" t="s">
        <v>1872</v>
      </c>
      <c r="T782" s="41" t="s">
        <v>82</v>
      </c>
      <c r="U782" s="36" t="s">
        <v>83</v>
      </c>
      <c r="V782" s="36" t="s">
        <v>84</v>
      </c>
      <c r="W782" s="36" t="s">
        <v>338</v>
      </c>
      <c r="X782" s="36" t="s">
        <v>86</v>
      </c>
      <c r="Y782" s="36" t="s">
        <v>87</v>
      </c>
      <c r="Z782" s="208">
        <v>36</v>
      </c>
      <c r="AA782" s="35">
        <v>25</v>
      </c>
      <c r="AB782" s="35">
        <v>15</v>
      </c>
      <c r="AC782" s="35">
        <v>40</v>
      </c>
      <c r="AD782" s="35">
        <v>60</v>
      </c>
      <c r="AE782" s="208">
        <v>75</v>
      </c>
      <c r="AF782" s="35">
        <f t="shared" si="841"/>
        <v>0</v>
      </c>
      <c r="AG782" s="35">
        <f t="shared" si="842"/>
        <v>0</v>
      </c>
      <c r="AH782" s="35">
        <f>($Q$10*((AF782+AG782))/100)</f>
        <v>0</v>
      </c>
      <c r="AI782" s="35">
        <f>Q782-AH782</f>
        <v>100</v>
      </c>
      <c r="AJ782" s="187" t="s">
        <v>88</v>
      </c>
      <c r="AK782" s="187" t="s">
        <v>102</v>
      </c>
      <c r="AL782" s="187" t="s">
        <v>1865</v>
      </c>
      <c r="AM782" s="187" t="s">
        <v>1873</v>
      </c>
      <c r="AN782" s="179">
        <v>44562</v>
      </c>
      <c r="AO782" s="179">
        <v>44926</v>
      </c>
      <c r="AP782" s="182" t="s">
        <v>1874</v>
      </c>
      <c r="AQ782" s="185" t="s">
        <v>1875</v>
      </c>
    </row>
    <row r="783" spans="1:43" ht="246.5" x14ac:dyDescent="0.35">
      <c r="A783" s="186"/>
      <c r="B783" s="188"/>
      <c r="C783" s="191"/>
      <c r="D783" s="194"/>
      <c r="E783" s="188"/>
      <c r="F783" s="203"/>
      <c r="G783" s="203"/>
      <c r="H783" s="217"/>
      <c r="I783" s="203"/>
      <c r="J783" s="203"/>
      <c r="K783" s="188"/>
      <c r="L783" s="188"/>
      <c r="M783" s="203"/>
      <c r="N783" s="203"/>
      <c r="O783" s="206"/>
      <c r="P783" s="203"/>
      <c r="Q783" s="206"/>
      <c r="R783" s="220"/>
      <c r="S783" s="34" t="s">
        <v>1876</v>
      </c>
      <c r="T783" s="41" t="str">
        <f t="shared" si="843"/>
        <v>Impacto</v>
      </c>
      <c r="U783" s="36" t="s">
        <v>93</v>
      </c>
      <c r="V783" s="36" t="s">
        <v>84</v>
      </c>
      <c r="W783" s="36" t="s">
        <v>85</v>
      </c>
      <c r="X783" s="36" t="s">
        <v>86</v>
      </c>
      <c r="Y783" s="36" t="s">
        <v>87</v>
      </c>
      <c r="Z783" s="209"/>
      <c r="AA783" s="35">
        <v>0</v>
      </c>
      <c r="AB783" s="35">
        <v>0</v>
      </c>
      <c r="AC783" s="35">
        <v>0</v>
      </c>
      <c r="AD783" s="35">
        <v>60</v>
      </c>
      <c r="AE783" s="209"/>
      <c r="AF783" s="35">
        <f t="shared" si="841"/>
        <v>10</v>
      </c>
      <c r="AG783" s="35">
        <f t="shared" si="842"/>
        <v>15</v>
      </c>
      <c r="AH783" s="35">
        <f>($AI$10*((AF783+AG783))/100)</f>
        <v>15</v>
      </c>
      <c r="AI783" s="35">
        <f>AI782-AH783</f>
        <v>85</v>
      </c>
      <c r="AJ783" s="188"/>
      <c r="AK783" s="188"/>
      <c r="AL783" s="188"/>
      <c r="AM783" s="188"/>
      <c r="AN783" s="180"/>
      <c r="AO783" s="180"/>
      <c r="AP783" s="183"/>
      <c r="AQ783" s="185"/>
    </row>
    <row r="784" spans="1:43" ht="290" x14ac:dyDescent="0.35">
      <c r="A784" s="186"/>
      <c r="B784" s="189"/>
      <c r="C784" s="192"/>
      <c r="D784" s="195"/>
      <c r="E784" s="189"/>
      <c r="F784" s="204"/>
      <c r="G784" s="204"/>
      <c r="H784" s="218"/>
      <c r="I784" s="204"/>
      <c r="J784" s="204"/>
      <c r="K784" s="189"/>
      <c r="L784" s="189"/>
      <c r="M784" s="204"/>
      <c r="N784" s="204"/>
      <c r="O784" s="207"/>
      <c r="P784" s="204"/>
      <c r="Q784" s="207"/>
      <c r="R784" s="221"/>
      <c r="S784" s="34" t="s">
        <v>1877</v>
      </c>
      <c r="T784" s="41" t="s">
        <v>82</v>
      </c>
      <c r="U784" s="36" t="s">
        <v>83</v>
      </c>
      <c r="V784" s="36" t="s">
        <v>84</v>
      </c>
      <c r="W784" s="36" t="s">
        <v>338</v>
      </c>
      <c r="X784" s="36" t="s">
        <v>86</v>
      </c>
      <c r="Y784" s="36" t="s">
        <v>87</v>
      </c>
      <c r="Z784" s="210"/>
      <c r="AA784" s="35">
        <v>25</v>
      </c>
      <c r="AB784" s="35">
        <v>15</v>
      </c>
      <c r="AC784" s="35">
        <v>24</v>
      </c>
      <c r="AD784" s="35">
        <v>36</v>
      </c>
      <c r="AE784" s="210"/>
      <c r="AF784" s="35">
        <f t="shared" si="841"/>
        <v>0</v>
      </c>
      <c r="AG784" s="35">
        <f t="shared" si="842"/>
        <v>0</v>
      </c>
      <c r="AH784" s="35">
        <f>($AI$11*((AF784+AG784))/100)</f>
        <v>0</v>
      </c>
      <c r="AI784" s="35">
        <f>AI783-AH784</f>
        <v>85</v>
      </c>
      <c r="AJ784" s="189"/>
      <c r="AK784" s="189"/>
      <c r="AL784" s="189"/>
      <c r="AM784" s="189"/>
      <c r="AN784" s="181"/>
      <c r="AO784" s="181"/>
      <c r="AP784" s="184"/>
      <c r="AQ784" s="185"/>
    </row>
    <row r="785" spans="1:43" ht="246.5" x14ac:dyDescent="0.35">
      <c r="A785" s="186">
        <v>240</v>
      </c>
      <c r="B785" s="187" t="s">
        <v>1860</v>
      </c>
      <c r="C785" s="190" t="s">
        <v>1878</v>
      </c>
      <c r="D785" s="193" t="s">
        <v>1879</v>
      </c>
      <c r="E785" s="196" t="s">
        <v>129</v>
      </c>
      <c r="F785" s="193" t="s">
        <v>1880</v>
      </c>
      <c r="G785" s="199" t="s">
        <v>1881</v>
      </c>
      <c r="H785" s="199" t="str">
        <f t="shared" ref="H785" si="846">CONCATENATE(E785," ",F785," ",G785)</f>
        <v>Posibilidad de pérdida reputacional ante los entes territoriales y/o  victimas del conflicto, por incumplimiento y/o efectividad  en el acompañamiento  debido a falta de recursos para viaticos, materiales e insumos, lineamientos, competencia del personal, multiplicidad de convocatorias,cruces de agendas y temas de orden publico, ambientales o pandemias</v>
      </c>
      <c r="I785" s="202" t="s">
        <v>74</v>
      </c>
      <c r="J785" s="202" t="s">
        <v>75</v>
      </c>
      <c r="K785" s="187" t="s">
        <v>76</v>
      </c>
      <c r="L785" s="187" t="s">
        <v>77</v>
      </c>
      <c r="M785" s="187">
        <v>1514</v>
      </c>
      <c r="N785" s="187" t="s">
        <v>364</v>
      </c>
      <c r="O785" s="205">
        <f t="shared" ref="O785" si="847">IF(N785="Muy alta",100,IF(N785="Alta",80,IF(N785="Media",60,IF(N785="Baja",40,IF(N785="Muy baja",20,0)))))</f>
        <v>80</v>
      </c>
      <c r="P785" s="187" t="s">
        <v>79</v>
      </c>
      <c r="Q785" s="205">
        <f t="shared" ref="Q785" si="848">IF(P785="Catastrófico",100,IF(P785="Mayor",80,IF(P785="Moderado",60,IF(P785="Menor",40,IF(P785="Leve",20,0)))))</f>
        <v>80</v>
      </c>
      <c r="R785" s="187" t="s">
        <v>80</v>
      </c>
      <c r="S785" s="34" t="s">
        <v>1882</v>
      </c>
      <c r="T785" s="41" t="s">
        <v>82</v>
      </c>
      <c r="U785" s="36" t="s">
        <v>83</v>
      </c>
      <c r="V785" s="36" t="s">
        <v>84</v>
      </c>
      <c r="W785" s="36" t="s">
        <v>338</v>
      </c>
      <c r="X785" s="36" t="s">
        <v>86</v>
      </c>
      <c r="Y785" s="36" t="s">
        <v>87</v>
      </c>
      <c r="Z785" s="208">
        <v>28.8</v>
      </c>
      <c r="AA785" s="35">
        <v>25</v>
      </c>
      <c r="AB785" s="35">
        <v>15</v>
      </c>
      <c r="AC785" s="35">
        <v>32</v>
      </c>
      <c r="AD785" s="35">
        <v>48</v>
      </c>
      <c r="AE785" s="208">
        <v>60</v>
      </c>
      <c r="AF785" s="35">
        <f t="shared" si="841"/>
        <v>0</v>
      </c>
      <c r="AG785" s="35">
        <f t="shared" si="842"/>
        <v>0</v>
      </c>
      <c r="AH785" s="35">
        <f>($Q$13*((AF785+AG785))/100)</f>
        <v>0</v>
      </c>
      <c r="AI785" s="35">
        <f>Q785-AH785</f>
        <v>80</v>
      </c>
      <c r="AJ785" s="187" t="s">
        <v>88</v>
      </c>
      <c r="AK785" s="187" t="s">
        <v>89</v>
      </c>
      <c r="AL785" s="187" t="s">
        <v>1883</v>
      </c>
      <c r="AM785" s="187" t="s">
        <v>91</v>
      </c>
      <c r="AN785" s="211"/>
      <c r="AO785" s="211"/>
      <c r="AP785" s="211"/>
      <c r="AQ785" s="211"/>
    </row>
    <row r="786" spans="1:43" ht="188.5" x14ac:dyDescent="0.35">
      <c r="A786" s="186"/>
      <c r="B786" s="188"/>
      <c r="C786" s="191"/>
      <c r="D786" s="194"/>
      <c r="E786" s="197"/>
      <c r="F786" s="194"/>
      <c r="G786" s="200"/>
      <c r="H786" s="200"/>
      <c r="I786" s="203"/>
      <c r="J786" s="203"/>
      <c r="K786" s="188"/>
      <c r="L786" s="188"/>
      <c r="M786" s="188"/>
      <c r="N786" s="188"/>
      <c r="O786" s="206"/>
      <c r="P786" s="188"/>
      <c r="Q786" s="206"/>
      <c r="R786" s="188"/>
      <c r="S786" s="34" t="s">
        <v>1884</v>
      </c>
      <c r="T786" s="41" t="s">
        <v>82</v>
      </c>
      <c r="U786" s="36" t="s">
        <v>83</v>
      </c>
      <c r="V786" s="36" t="s">
        <v>84</v>
      </c>
      <c r="W786" s="36" t="s">
        <v>338</v>
      </c>
      <c r="X786" s="36" t="s">
        <v>86</v>
      </c>
      <c r="Y786" s="36" t="s">
        <v>127</v>
      </c>
      <c r="Z786" s="209"/>
      <c r="AA786" s="35">
        <v>25</v>
      </c>
      <c r="AB786" s="35">
        <v>15</v>
      </c>
      <c r="AC786" s="35">
        <v>19.2</v>
      </c>
      <c r="AD786" s="35">
        <v>28.8</v>
      </c>
      <c r="AE786" s="209"/>
      <c r="AF786" s="35">
        <f t="shared" si="841"/>
        <v>0</v>
      </c>
      <c r="AG786" s="35">
        <f t="shared" si="842"/>
        <v>0</v>
      </c>
      <c r="AH786" s="35">
        <f>($AI$13*((AF786+AG786))/100)</f>
        <v>0</v>
      </c>
      <c r="AI786" s="35">
        <f>AI785-AH786</f>
        <v>80</v>
      </c>
      <c r="AJ786" s="188"/>
      <c r="AK786" s="188"/>
      <c r="AL786" s="188"/>
      <c r="AM786" s="188"/>
      <c r="AN786" s="212"/>
      <c r="AO786" s="212"/>
      <c r="AP786" s="212"/>
      <c r="AQ786" s="212"/>
    </row>
    <row r="787" spans="1:43" ht="156" customHeight="1" x14ac:dyDescent="0.35">
      <c r="A787" s="186"/>
      <c r="B787" s="189"/>
      <c r="C787" s="192"/>
      <c r="D787" s="195"/>
      <c r="E787" s="198"/>
      <c r="F787" s="195"/>
      <c r="G787" s="201"/>
      <c r="H787" s="201"/>
      <c r="I787" s="204"/>
      <c r="J787" s="204"/>
      <c r="K787" s="189"/>
      <c r="L787" s="189"/>
      <c r="M787" s="189"/>
      <c r="N787" s="189"/>
      <c r="O787" s="207"/>
      <c r="P787" s="189"/>
      <c r="Q787" s="207"/>
      <c r="R787" s="189"/>
      <c r="S787" s="131" t="s">
        <v>1885</v>
      </c>
      <c r="T787" s="41" t="s">
        <v>28</v>
      </c>
      <c r="U787" s="36" t="s">
        <v>93</v>
      </c>
      <c r="V787" s="36" t="s">
        <v>84</v>
      </c>
      <c r="W787" s="36" t="s">
        <v>338</v>
      </c>
      <c r="X787" s="36" t="s">
        <v>86</v>
      </c>
      <c r="Y787" s="36" t="s">
        <v>87</v>
      </c>
      <c r="Z787" s="210"/>
      <c r="AA787" s="35">
        <v>0</v>
      </c>
      <c r="AB787" s="35">
        <v>0</v>
      </c>
      <c r="AC787" s="35">
        <v>0</v>
      </c>
      <c r="AD787" s="35">
        <v>28.8</v>
      </c>
      <c r="AE787" s="210"/>
      <c r="AF787" s="35">
        <f t="shared" si="841"/>
        <v>10</v>
      </c>
      <c r="AG787" s="35">
        <f t="shared" si="842"/>
        <v>15</v>
      </c>
      <c r="AH787" s="35">
        <f>($AI$14*((AF787+AG787))/100)</f>
        <v>20</v>
      </c>
      <c r="AI787" s="35">
        <f>AI786-AH787</f>
        <v>60</v>
      </c>
      <c r="AJ787" s="189"/>
      <c r="AK787" s="189"/>
      <c r="AL787" s="189"/>
      <c r="AM787" s="189"/>
      <c r="AN787" s="213"/>
      <c r="AO787" s="213"/>
      <c r="AP787" s="213"/>
      <c r="AQ787" s="213"/>
    </row>
  </sheetData>
  <sheetProtection algorithmName="SHA-512" hashValue="A4U31T1Il8BfiIxDcfQlLPdIsGfNMS5xQen5yJZVr9C+iGws5AWnSdJ1V5BTa5gJKhTbmgPl1SBJXOQZge8WPA==" saltValue="j+FE58F2e0b4Jg/E0mjn3g==" spinCount="100000" sheet="1" objects="1" scenarios="1"/>
  <autoFilter ref="A7:AR787" xr:uid="{B6A2879E-D656-482C-80A3-9E4DD73CFA9D}"/>
  <mergeCells count="7102">
    <mergeCell ref="M8:M10"/>
    <mergeCell ref="N8:N10"/>
    <mergeCell ref="O8:O10"/>
    <mergeCell ref="P8:P10"/>
    <mergeCell ref="Q8:Q10"/>
    <mergeCell ref="E6:AK6"/>
    <mergeCell ref="AN6:AO6"/>
    <mergeCell ref="A1:C4"/>
    <mergeCell ref="D1:AM1"/>
    <mergeCell ref="AN1:AQ1"/>
    <mergeCell ref="D2:AM2"/>
    <mergeCell ref="AN2:AQ2"/>
    <mergeCell ref="D3:AM3"/>
    <mergeCell ref="AN3:AQ3"/>
    <mergeCell ref="AN4:AQ5"/>
    <mergeCell ref="A5:C5"/>
    <mergeCell ref="A8:A10"/>
    <mergeCell ref="B8:B10"/>
    <mergeCell ref="C8:C10"/>
    <mergeCell ref="D8:D10"/>
    <mergeCell ref="E8:E10"/>
    <mergeCell ref="F8:F10"/>
    <mergeCell ref="Z8:Z10"/>
    <mergeCell ref="AE8:AE10"/>
    <mergeCell ref="AJ8:AJ10"/>
    <mergeCell ref="AK8:AK10"/>
    <mergeCell ref="AL8:AL10"/>
    <mergeCell ref="AM8:AM10"/>
    <mergeCell ref="AN8:AN10"/>
    <mergeCell ref="AO8:AO10"/>
    <mergeCell ref="AP8:AP10"/>
    <mergeCell ref="AQ8:AQ10"/>
    <mergeCell ref="F17:F19"/>
    <mergeCell ref="G17:G19"/>
    <mergeCell ref="C14:C16"/>
    <mergeCell ref="D14:D16"/>
    <mergeCell ref="E14:E16"/>
    <mergeCell ref="A14:A16"/>
    <mergeCell ref="B14:B16"/>
    <mergeCell ref="G8:G10"/>
    <mergeCell ref="H8:H10"/>
    <mergeCell ref="I8:I10"/>
    <mergeCell ref="J8:J10"/>
    <mergeCell ref="K8:K10"/>
    <mergeCell ref="L8:L10"/>
    <mergeCell ref="F14:F16"/>
    <mergeCell ref="G14:G16"/>
    <mergeCell ref="H14:H16"/>
    <mergeCell ref="I14:I16"/>
    <mergeCell ref="J14:J16"/>
    <mergeCell ref="K14:K16"/>
    <mergeCell ref="L14:L16"/>
    <mergeCell ref="AO17:AO19"/>
    <mergeCell ref="AP17:AP19"/>
    <mergeCell ref="AQ17:AQ19"/>
    <mergeCell ref="A20:A22"/>
    <mergeCell ref="B20:B22"/>
    <mergeCell ref="C20:C22"/>
    <mergeCell ref="D20:D22"/>
    <mergeCell ref="E20:E22"/>
    <mergeCell ref="F20:F22"/>
    <mergeCell ref="G20:G22"/>
    <mergeCell ref="AE17:AE19"/>
    <mergeCell ref="AJ17:AJ19"/>
    <mergeCell ref="AK17:AK19"/>
    <mergeCell ref="AL17:AL19"/>
    <mergeCell ref="AM17:AM19"/>
    <mergeCell ref="AN17:AN19"/>
    <mergeCell ref="N17:N19"/>
    <mergeCell ref="O17:O19"/>
    <mergeCell ref="P17:P19"/>
    <mergeCell ref="Q17:Q19"/>
    <mergeCell ref="R17:R19"/>
    <mergeCell ref="Z17:Z19"/>
    <mergeCell ref="H17:H19"/>
    <mergeCell ref="I17:I19"/>
    <mergeCell ref="J17:J19"/>
    <mergeCell ref="K17:K19"/>
    <mergeCell ref="L17:L19"/>
    <mergeCell ref="AO20:AO22"/>
    <mergeCell ref="AP20:AP22"/>
    <mergeCell ref="AQ20:AQ22"/>
    <mergeCell ref="A17:A19"/>
    <mergeCell ref="C17:C19"/>
    <mergeCell ref="M36:M38"/>
    <mergeCell ref="N36:N38"/>
    <mergeCell ref="O36:O38"/>
    <mergeCell ref="R32:R35"/>
    <mergeCell ref="Z32:Z35"/>
    <mergeCell ref="AE20:AE22"/>
    <mergeCell ref="AJ20:AJ22"/>
    <mergeCell ref="AK20:AK22"/>
    <mergeCell ref="AL20:AL22"/>
    <mergeCell ref="AM20:AM22"/>
    <mergeCell ref="AN20:AN22"/>
    <mergeCell ref="N20:N22"/>
    <mergeCell ref="O20:O22"/>
    <mergeCell ref="P20:P22"/>
    <mergeCell ref="Q20:Q22"/>
    <mergeCell ref="R20:R22"/>
    <mergeCell ref="Z20:Z22"/>
    <mergeCell ref="M20:M22"/>
    <mergeCell ref="AE23:AE25"/>
    <mergeCell ref="AJ23:AJ25"/>
    <mergeCell ref="AK23:AK25"/>
    <mergeCell ref="AL23:AL25"/>
    <mergeCell ref="AN23:AN25"/>
    <mergeCell ref="A48:A52"/>
    <mergeCell ref="B48:B52"/>
    <mergeCell ref="C48:C52"/>
    <mergeCell ref="D48:D52"/>
    <mergeCell ref="E48:E52"/>
    <mergeCell ref="F48:F52"/>
    <mergeCell ref="G48:G52"/>
    <mergeCell ref="H48:H52"/>
    <mergeCell ref="A39:A42"/>
    <mergeCell ref="B39:B42"/>
    <mergeCell ref="C39:C42"/>
    <mergeCell ref="D39:D42"/>
    <mergeCell ref="E39:E42"/>
    <mergeCell ref="F39:F42"/>
    <mergeCell ref="G39:G42"/>
    <mergeCell ref="H39:H42"/>
    <mergeCell ref="J39:J42"/>
    <mergeCell ref="J48:J52"/>
    <mergeCell ref="A62:A64"/>
    <mergeCell ref="B62:B64"/>
    <mergeCell ref="C62:C64"/>
    <mergeCell ref="D62:D64"/>
    <mergeCell ref="E62:E64"/>
    <mergeCell ref="F62:F64"/>
    <mergeCell ref="G62:G64"/>
    <mergeCell ref="H62:H64"/>
    <mergeCell ref="A56:A58"/>
    <mergeCell ref="B56:B58"/>
    <mergeCell ref="C56:C58"/>
    <mergeCell ref="D56:D58"/>
    <mergeCell ref="E56:E58"/>
    <mergeCell ref="F56:F58"/>
    <mergeCell ref="G56:G58"/>
    <mergeCell ref="H56:H58"/>
    <mergeCell ref="R59:R61"/>
    <mergeCell ref="J62:J64"/>
    <mergeCell ref="K62:K64"/>
    <mergeCell ref="L62:L64"/>
    <mergeCell ref="M62:M64"/>
    <mergeCell ref="N62:N64"/>
    <mergeCell ref="O62:O64"/>
    <mergeCell ref="P62:P64"/>
    <mergeCell ref="Q62:Q64"/>
    <mergeCell ref="R62:R64"/>
    <mergeCell ref="A69:A72"/>
    <mergeCell ref="B69:B72"/>
    <mergeCell ref="C69:C72"/>
    <mergeCell ref="D69:D72"/>
    <mergeCell ref="E69:E72"/>
    <mergeCell ref="F69:F72"/>
    <mergeCell ref="Z65:Z68"/>
    <mergeCell ref="AE65:AE68"/>
    <mergeCell ref="AJ65:AJ68"/>
    <mergeCell ref="AK65:AK68"/>
    <mergeCell ref="AL65:AL68"/>
    <mergeCell ref="AM65:AM68"/>
    <mergeCell ref="M65:M68"/>
    <mergeCell ref="N65:N68"/>
    <mergeCell ref="O65:O68"/>
    <mergeCell ref="P65:P68"/>
    <mergeCell ref="Q65:Q68"/>
    <mergeCell ref="R65:R68"/>
    <mergeCell ref="G65:G68"/>
    <mergeCell ref="H65:H68"/>
    <mergeCell ref="I65:I68"/>
    <mergeCell ref="J65:J68"/>
    <mergeCell ref="K65:K68"/>
    <mergeCell ref="L65:L68"/>
    <mergeCell ref="A65:A68"/>
    <mergeCell ref="B65:B68"/>
    <mergeCell ref="C65:C68"/>
    <mergeCell ref="D65:D68"/>
    <mergeCell ref="E65:E68"/>
    <mergeCell ref="F65:F68"/>
    <mergeCell ref="G69:G72"/>
    <mergeCell ref="H69:H72"/>
    <mergeCell ref="I69:I72"/>
    <mergeCell ref="J69:J72"/>
    <mergeCell ref="K69:K72"/>
    <mergeCell ref="L69:L72"/>
    <mergeCell ref="I77:I81"/>
    <mergeCell ref="J77:J81"/>
    <mergeCell ref="K77:K81"/>
    <mergeCell ref="L77:L81"/>
    <mergeCell ref="M77:M81"/>
    <mergeCell ref="N77:N81"/>
    <mergeCell ref="O77:O81"/>
    <mergeCell ref="P77:P81"/>
    <mergeCell ref="AN65:AN68"/>
    <mergeCell ref="AO65:AO68"/>
    <mergeCell ref="AP65:AP68"/>
    <mergeCell ref="AN69:AN72"/>
    <mergeCell ref="AO69:AO72"/>
    <mergeCell ref="AP69:AP72"/>
    <mergeCell ref="Q77:Q81"/>
    <mergeCell ref="R77:R81"/>
    <mergeCell ref="Z77:Z81"/>
    <mergeCell ref="AE77:AE81"/>
    <mergeCell ref="AJ77:AJ81"/>
    <mergeCell ref="AK77:AK81"/>
    <mergeCell ref="AL77:AL81"/>
    <mergeCell ref="AM77:AM81"/>
    <mergeCell ref="AN77:AN81"/>
    <mergeCell ref="AO77:AO81"/>
    <mergeCell ref="AP77:AP81"/>
    <mergeCell ref="AO86:AO87"/>
    <mergeCell ref="AP86:AP87"/>
    <mergeCell ref="A82:A85"/>
    <mergeCell ref="B82:B85"/>
    <mergeCell ref="C82:C85"/>
    <mergeCell ref="D82:D85"/>
    <mergeCell ref="E82:E85"/>
    <mergeCell ref="F82:F85"/>
    <mergeCell ref="AM82:AM85"/>
    <mergeCell ref="A77:A81"/>
    <mergeCell ref="B77:B81"/>
    <mergeCell ref="C77:C81"/>
    <mergeCell ref="D77:D81"/>
    <mergeCell ref="E77:E81"/>
    <mergeCell ref="F77:F81"/>
    <mergeCell ref="G77:G81"/>
    <mergeCell ref="H77:H81"/>
    <mergeCell ref="AE82:AE85"/>
    <mergeCell ref="AJ82:AJ85"/>
    <mergeCell ref="AK82:AK85"/>
    <mergeCell ref="AL82:AL85"/>
    <mergeCell ref="M82:M85"/>
    <mergeCell ref="N82:N85"/>
    <mergeCell ref="O82:O85"/>
    <mergeCell ref="P82:P85"/>
    <mergeCell ref="Q82:Q85"/>
    <mergeCell ref="R82:R85"/>
    <mergeCell ref="G82:G85"/>
    <mergeCell ref="H82:H85"/>
    <mergeCell ref="I82:I85"/>
    <mergeCell ref="J82:J85"/>
    <mergeCell ref="K82:K85"/>
    <mergeCell ref="L82:L85"/>
    <mergeCell ref="AN86:AN87"/>
    <mergeCell ref="J96:J98"/>
    <mergeCell ref="K96:K98"/>
    <mergeCell ref="L96:L98"/>
    <mergeCell ref="M96:M98"/>
    <mergeCell ref="N96:N98"/>
    <mergeCell ref="O96:O98"/>
    <mergeCell ref="P96:P98"/>
    <mergeCell ref="A99:A101"/>
    <mergeCell ref="B99:B101"/>
    <mergeCell ref="C99:C101"/>
    <mergeCell ref="D99:D101"/>
    <mergeCell ref="E99:E101"/>
    <mergeCell ref="F99:F101"/>
    <mergeCell ref="G99:G101"/>
    <mergeCell ref="A86:A89"/>
    <mergeCell ref="B86:B89"/>
    <mergeCell ref="C86:C89"/>
    <mergeCell ref="D86:D89"/>
    <mergeCell ref="E86:E89"/>
    <mergeCell ref="F86:F89"/>
    <mergeCell ref="G86:G89"/>
    <mergeCell ref="H86:H89"/>
    <mergeCell ref="I86:I89"/>
    <mergeCell ref="J86:J89"/>
    <mergeCell ref="K86:K89"/>
    <mergeCell ref="L86:L89"/>
    <mergeCell ref="M86:M89"/>
    <mergeCell ref="N86:N89"/>
    <mergeCell ref="O86:O89"/>
    <mergeCell ref="P86:P89"/>
    <mergeCell ref="A108:A110"/>
    <mergeCell ref="B108:B110"/>
    <mergeCell ref="C108:C110"/>
    <mergeCell ref="D108:D110"/>
    <mergeCell ref="E108:E110"/>
    <mergeCell ref="F108:F110"/>
    <mergeCell ref="G108:G110"/>
    <mergeCell ref="H108:H110"/>
    <mergeCell ref="A96:A98"/>
    <mergeCell ref="B96:B98"/>
    <mergeCell ref="C96:C98"/>
    <mergeCell ref="D96:D98"/>
    <mergeCell ref="E96:E98"/>
    <mergeCell ref="F96:F98"/>
    <mergeCell ref="G96:G98"/>
    <mergeCell ref="H96:H98"/>
    <mergeCell ref="I96:I98"/>
    <mergeCell ref="H99:H101"/>
    <mergeCell ref="I99:I101"/>
    <mergeCell ref="A105:A107"/>
    <mergeCell ref="B105:B107"/>
    <mergeCell ref="C105:C107"/>
    <mergeCell ref="D105:D107"/>
    <mergeCell ref="E105:E107"/>
    <mergeCell ref="F105:F107"/>
    <mergeCell ref="G105:G107"/>
    <mergeCell ref="H105:H107"/>
    <mergeCell ref="I105:I107"/>
    <mergeCell ref="A133:A137"/>
    <mergeCell ref="B133:B137"/>
    <mergeCell ref="C133:C137"/>
    <mergeCell ref="W124:W126"/>
    <mergeCell ref="X124:X126"/>
    <mergeCell ref="Y124:Y126"/>
    <mergeCell ref="Z124:Z126"/>
    <mergeCell ref="AE124:AE126"/>
    <mergeCell ref="AJ124:AJ126"/>
    <mergeCell ref="AK124:AK126"/>
    <mergeCell ref="AL124:AL126"/>
    <mergeCell ref="D133:D137"/>
    <mergeCell ref="A121:A123"/>
    <mergeCell ref="R115:R117"/>
    <mergeCell ref="Z115:Z117"/>
    <mergeCell ref="AE115:AE117"/>
    <mergeCell ref="AJ115:AJ117"/>
    <mergeCell ref="AK115:AK117"/>
    <mergeCell ref="AL115:AL117"/>
    <mergeCell ref="B121:B123"/>
    <mergeCell ref="C121:C123"/>
    <mergeCell ref="D121:D123"/>
    <mergeCell ref="E121:E123"/>
    <mergeCell ref="F121:F123"/>
    <mergeCell ref="G121:G123"/>
    <mergeCell ref="H121:H123"/>
    <mergeCell ref="I121:I123"/>
    <mergeCell ref="J121:J123"/>
    <mergeCell ref="K121:K123"/>
    <mergeCell ref="L121:L123"/>
    <mergeCell ref="M121:M123"/>
    <mergeCell ref="N121:N123"/>
    <mergeCell ref="AL164:AL166"/>
    <mergeCell ref="AM165:AM166"/>
    <mergeCell ref="AM156:AM157"/>
    <mergeCell ref="AN156:AN157"/>
    <mergeCell ref="AO156:AO157"/>
    <mergeCell ref="AP156:AP157"/>
    <mergeCell ref="AQ156:AQ157"/>
    <mergeCell ref="AJ145:AJ147"/>
    <mergeCell ref="AK145:AK147"/>
    <mergeCell ref="AL145:AL147"/>
    <mergeCell ref="A145:A146"/>
    <mergeCell ref="B145:B147"/>
    <mergeCell ref="C145:C147"/>
    <mergeCell ref="AN172:AN175"/>
    <mergeCell ref="AO172:AO175"/>
    <mergeCell ref="AP172:AP175"/>
    <mergeCell ref="AQ172:AQ175"/>
    <mergeCell ref="D145:D147"/>
    <mergeCell ref="E145:E147"/>
    <mergeCell ref="F145:F147"/>
    <mergeCell ref="G145:G147"/>
    <mergeCell ref="H145:H147"/>
    <mergeCell ref="I145:I147"/>
    <mergeCell ref="J145:J147"/>
    <mergeCell ref="K145:K147"/>
    <mergeCell ref="L145:L147"/>
    <mergeCell ref="Z151:Z153"/>
    <mergeCell ref="AE151:AE153"/>
    <mergeCell ref="AJ151:AJ153"/>
    <mergeCell ref="AK151:AK153"/>
    <mergeCell ref="AL151:AL153"/>
    <mergeCell ref="AM151:AM153"/>
    <mergeCell ref="A176:A179"/>
    <mergeCell ref="B176:B179"/>
    <mergeCell ref="C176:C179"/>
    <mergeCell ref="D176:D179"/>
    <mergeCell ref="E176:E179"/>
    <mergeCell ref="F176:F179"/>
    <mergeCell ref="Z172:Z175"/>
    <mergeCell ref="AE172:AE175"/>
    <mergeCell ref="AJ172:AJ175"/>
    <mergeCell ref="AK172:AK175"/>
    <mergeCell ref="AL172:AL175"/>
    <mergeCell ref="AM172:AM175"/>
    <mergeCell ref="M172:M175"/>
    <mergeCell ref="N172:N175"/>
    <mergeCell ref="O172:O175"/>
    <mergeCell ref="P172:P175"/>
    <mergeCell ref="Q172:Q175"/>
    <mergeCell ref="R172:R175"/>
    <mergeCell ref="G172:G175"/>
    <mergeCell ref="H172:H175"/>
    <mergeCell ref="I172:I175"/>
    <mergeCell ref="J172:J175"/>
    <mergeCell ref="K172:K175"/>
    <mergeCell ref="L172:L175"/>
    <mergeCell ref="A172:A175"/>
    <mergeCell ref="B172:B175"/>
    <mergeCell ref="C172:C175"/>
    <mergeCell ref="D172:D175"/>
    <mergeCell ref="E172:E175"/>
    <mergeCell ref="F172:F175"/>
    <mergeCell ref="AN176:AN179"/>
    <mergeCell ref="AO176:AO179"/>
    <mergeCell ref="AP176:AP179"/>
    <mergeCell ref="AQ176:AQ179"/>
    <mergeCell ref="AJ202:AJ205"/>
    <mergeCell ref="AK202:AK205"/>
    <mergeCell ref="AL202:AL205"/>
    <mergeCell ref="A193:A195"/>
    <mergeCell ref="B193:B195"/>
    <mergeCell ref="C193:C195"/>
    <mergeCell ref="D193:D195"/>
    <mergeCell ref="E193:E195"/>
    <mergeCell ref="F193:F195"/>
    <mergeCell ref="Z176:Z179"/>
    <mergeCell ref="AE176:AE179"/>
    <mergeCell ref="AJ176:AJ179"/>
    <mergeCell ref="AK176:AK179"/>
    <mergeCell ref="AL176:AL179"/>
    <mergeCell ref="AM176:AM179"/>
    <mergeCell ref="M176:M179"/>
    <mergeCell ref="N176:N179"/>
    <mergeCell ref="O176:O179"/>
    <mergeCell ref="P176:P179"/>
    <mergeCell ref="Q176:Q179"/>
    <mergeCell ref="R176:R179"/>
    <mergeCell ref="G176:G179"/>
    <mergeCell ref="H176:H179"/>
    <mergeCell ref="I176:I179"/>
    <mergeCell ref="J176:J179"/>
    <mergeCell ref="K176:K179"/>
    <mergeCell ref="L176:L179"/>
    <mergeCell ref="A180:A183"/>
    <mergeCell ref="G217:G220"/>
    <mergeCell ref="H217:H220"/>
    <mergeCell ref="I217:I220"/>
    <mergeCell ref="J217:J220"/>
    <mergeCell ref="K217:K220"/>
    <mergeCell ref="L217:L220"/>
    <mergeCell ref="A217:A220"/>
    <mergeCell ref="B217:B220"/>
    <mergeCell ref="C217:C220"/>
    <mergeCell ref="D217:D220"/>
    <mergeCell ref="E217:E220"/>
    <mergeCell ref="F217:F220"/>
    <mergeCell ref="AN217:AN220"/>
    <mergeCell ref="AO217:AO220"/>
    <mergeCell ref="AP217:AP220"/>
    <mergeCell ref="AQ217:AQ220"/>
    <mergeCell ref="AK209:AK213"/>
    <mergeCell ref="AL209:AL213"/>
    <mergeCell ref="AM209:AM211"/>
    <mergeCell ref="AN209:AN211"/>
    <mergeCell ref="AO209:AO211"/>
    <mergeCell ref="AP209:AP211"/>
    <mergeCell ref="AQ209:AQ211"/>
    <mergeCell ref="AM212:AM213"/>
    <mergeCell ref="AN212:AN213"/>
    <mergeCell ref="AO212:AO213"/>
    <mergeCell ref="AP212:AP213"/>
    <mergeCell ref="AQ212:AQ213"/>
    <mergeCell ref="A214:A216"/>
    <mergeCell ref="B214:B216"/>
    <mergeCell ref="C214:C216"/>
    <mergeCell ref="D214:D216"/>
    <mergeCell ref="R230:R232"/>
    <mergeCell ref="Z230:Z232"/>
    <mergeCell ref="AE230:AE232"/>
    <mergeCell ref="AJ230:AJ232"/>
    <mergeCell ref="AK230:AK232"/>
    <mergeCell ref="AL230:AL232"/>
    <mergeCell ref="AM230:AM232"/>
    <mergeCell ref="Z217:Z220"/>
    <mergeCell ref="AE217:AE220"/>
    <mergeCell ref="AJ217:AJ220"/>
    <mergeCell ref="AK217:AK220"/>
    <mergeCell ref="AL217:AL220"/>
    <mergeCell ref="AM217:AM220"/>
    <mergeCell ref="M217:M220"/>
    <mergeCell ref="N217:N220"/>
    <mergeCell ref="O217:O220"/>
    <mergeCell ref="P217:P220"/>
    <mergeCell ref="Q217:Q220"/>
    <mergeCell ref="R217:R220"/>
    <mergeCell ref="A236:A240"/>
    <mergeCell ref="B236:B240"/>
    <mergeCell ref="C236:C240"/>
    <mergeCell ref="D236:D240"/>
    <mergeCell ref="E236:E240"/>
    <mergeCell ref="F236:F240"/>
    <mergeCell ref="G236:G240"/>
    <mergeCell ref="H236:H240"/>
    <mergeCell ref="I236:I240"/>
    <mergeCell ref="J236:J240"/>
    <mergeCell ref="K236:K240"/>
    <mergeCell ref="L236:L240"/>
    <mergeCell ref="M236:M240"/>
    <mergeCell ref="N236:N240"/>
    <mergeCell ref="O236:O240"/>
    <mergeCell ref="P236:P240"/>
    <mergeCell ref="Q236:Q240"/>
    <mergeCell ref="AN251:AN253"/>
    <mergeCell ref="AO251:AO253"/>
    <mergeCell ref="AP251:AP253"/>
    <mergeCell ref="AQ251:AQ253"/>
    <mergeCell ref="R254:R257"/>
    <mergeCell ref="A248:A250"/>
    <mergeCell ref="B248:B250"/>
    <mergeCell ref="C248:C250"/>
    <mergeCell ref="D248:D250"/>
    <mergeCell ref="E248:E250"/>
    <mergeCell ref="F248:F250"/>
    <mergeCell ref="G248:G250"/>
    <mergeCell ref="H248:H250"/>
    <mergeCell ref="I248:I250"/>
    <mergeCell ref="AN244:AN247"/>
    <mergeCell ref="AO244:AO247"/>
    <mergeCell ref="AP244:AP247"/>
    <mergeCell ref="AQ244:AQ247"/>
    <mergeCell ref="J248:J250"/>
    <mergeCell ref="K248:K250"/>
    <mergeCell ref="L248:L250"/>
    <mergeCell ref="M248:M250"/>
    <mergeCell ref="N248:N250"/>
    <mergeCell ref="O248:O250"/>
    <mergeCell ref="P248:P250"/>
    <mergeCell ref="Q248:Q250"/>
    <mergeCell ref="R248:R250"/>
    <mergeCell ref="Z248:Z250"/>
    <mergeCell ref="AE248:AE250"/>
    <mergeCell ref="AJ248:AJ250"/>
    <mergeCell ref="AK248:AK250"/>
    <mergeCell ref="AL248:AL250"/>
    <mergeCell ref="AM248:AM250"/>
    <mergeCell ref="W251:W253"/>
    <mergeCell ref="X251:X253"/>
    <mergeCell ref="Y251:Y253"/>
    <mergeCell ref="Z251:Z253"/>
    <mergeCell ref="AE251:AE253"/>
    <mergeCell ref="AJ251:AJ253"/>
    <mergeCell ref="AK251:AK253"/>
    <mergeCell ref="AL251:AL253"/>
    <mergeCell ref="AM251:AM253"/>
    <mergeCell ref="K264:K267"/>
    <mergeCell ref="L264:L267"/>
    <mergeCell ref="A264:A267"/>
    <mergeCell ref="B264:B267"/>
    <mergeCell ref="C264:C267"/>
    <mergeCell ref="D264:D267"/>
    <mergeCell ref="E264:E267"/>
    <mergeCell ref="F264:F267"/>
    <mergeCell ref="AM260:AM261"/>
    <mergeCell ref="M264:M267"/>
    <mergeCell ref="N264:N267"/>
    <mergeCell ref="O264:O267"/>
    <mergeCell ref="P264:P267"/>
    <mergeCell ref="Q264:Q267"/>
    <mergeCell ref="R264:R267"/>
    <mergeCell ref="G264:G267"/>
    <mergeCell ref="H264:H267"/>
    <mergeCell ref="I264:I267"/>
    <mergeCell ref="J264:J267"/>
    <mergeCell ref="R258:R263"/>
    <mergeCell ref="A254:A257"/>
    <mergeCell ref="B254:B257"/>
    <mergeCell ref="AM262:AM263"/>
    <mergeCell ref="AN262:AN263"/>
    <mergeCell ref="AO262:AO263"/>
    <mergeCell ref="AP262:AP263"/>
    <mergeCell ref="AQ262:AQ263"/>
    <mergeCell ref="AM266:AM267"/>
    <mergeCell ref="AN266:AN267"/>
    <mergeCell ref="AO266:AO267"/>
    <mergeCell ref="AP266:AP267"/>
    <mergeCell ref="AQ266:AQ267"/>
    <mergeCell ref="Z264:Z267"/>
    <mergeCell ref="AE264:AE267"/>
    <mergeCell ref="AJ264:AJ267"/>
    <mergeCell ref="AK264:AK267"/>
    <mergeCell ref="AL264:AL267"/>
    <mergeCell ref="Z258:Z263"/>
    <mergeCell ref="AE258:AE263"/>
    <mergeCell ref="AJ258:AJ263"/>
    <mergeCell ref="AK258:AK263"/>
    <mergeCell ref="AL258:AL263"/>
    <mergeCell ref="M268:M271"/>
    <mergeCell ref="N268:N271"/>
    <mergeCell ref="O268:O271"/>
    <mergeCell ref="P268:P271"/>
    <mergeCell ref="Q268:Q271"/>
    <mergeCell ref="R268:R271"/>
    <mergeCell ref="G268:G271"/>
    <mergeCell ref="H268:H271"/>
    <mergeCell ref="I268:I271"/>
    <mergeCell ref="J268:J271"/>
    <mergeCell ref="K268:K271"/>
    <mergeCell ref="L268:L271"/>
    <mergeCell ref="R272:R275"/>
    <mergeCell ref="L272:L275"/>
    <mergeCell ref="M272:M275"/>
    <mergeCell ref="N272:N275"/>
    <mergeCell ref="O272:O275"/>
    <mergeCell ref="P272:P275"/>
    <mergeCell ref="Q272:Q275"/>
    <mergeCell ref="I272:I275"/>
    <mergeCell ref="A268:A271"/>
    <mergeCell ref="B268:B271"/>
    <mergeCell ref="C268:C271"/>
    <mergeCell ref="D268:D271"/>
    <mergeCell ref="E268:E271"/>
    <mergeCell ref="F268:F271"/>
    <mergeCell ref="A280:A283"/>
    <mergeCell ref="B280:B283"/>
    <mergeCell ref="C280:C283"/>
    <mergeCell ref="D280:D283"/>
    <mergeCell ref="E280:E283"/>
    <mergeCell ref="F280:F283"/>
    <mergeCell ref="G280:G283"/>
    <mergeCell ref="H280:H283"/>
    <mergeCell ref="A276:A279"/>
    <mergeCell ref="B276:B279"/>
    <mergeCell ref="C276:C279"/>
    <mergeCell ref="D276:D279"/>
    <mergeCell ref="E276:E279"/>
    <mergeCell ref="F272:F275"/>
    <mergeCell ref="G272:G275"/>
    <mergeCell ref="H272:H275"/>
    <mergeCell ref="D272:D275"/>
    <mergeCell ref="E272:E275"/>
    <mergeCell ref="N292:N294"/>
    <mergeCell ref="O292:O294"/>
    <mergeCell ref="R276:R279"/>
    <mergeCell ref="Z276:Z279"/>
    <mergeCell ref="AE276:AE279"/>
    <mergeCell ref="AJ276:AJ279"/>
    <mergeCell ref="AK276:AK279"/>
    <mergeCell ref="AL276:AL279"/>
    <mergeCell ref="L276:L279"/>
    <mergeCell ref="M276:M279"/>
    <mergeCell ref="N276:N279"/>
    <mergeCell ref="O276:O279"/>
    <mergeCell ref="P276:P279"/>
    <mergeCell ref="Q276:Q279"/>
    <mergeCell ref="F276:F279"/>
    <mergeCell ref="G276:G279"/>
    <mergeCell ref="H276:H279"/>
    <mergeCell ref="I276:I279"/>
    <mergeCell ref="J276:J279"/>
    <mergeCell ref="K276:K279"/>
    <mergeCell ref="F284:F288"/>
    <mergeCell ref="G284:G288"/>
    <mergeCell ref="M284:M288"/>
    <mergeCell ref="N284:N288"/>
    <mergeCell ref="O284:O288"/>
    <mergeCell ref="P284:P288"/>
    <mergeCell ref="Q284:Q288"/>
    <mergeCell ref="R284:R288"/>
    <mergeCell ref="Z284:Z288"/>
    <mergeCell ref="AE284:AE288"/>
    <mergeCell ref="AJ284:AJ288"/>
    <mergeCell ref="AK284:AK288"/>
    <mergeCell ref="A304:A305"/>
    <mergeCell ref="K304:K306"/>
    <mergeCell ref="L304:L306"/>
    <mergeCell ref="A292:A294"/>
    <mergeCell ref="B292:B294"/>
    <mergeCell ref="C292:C294"/>
    <mergeCell ref="D292:D294"/>
    <mergeCell ref="E292:E294"/>
    <mergeCell ref="F292:F294"/>
    <mergeCell ref="G292:G294"/>
    <mergeCell ref="H292:H294"/>
    <mergeCell ref="I292:I294"/>
    <mergeCell ref="J292:J294"/>
    <mergeCell ref="K292:K294"/>
    <mergeCell ref="L292:L294"/>
    <mergeCell ref="J272:J275"/>
    <mergeCell ref="K272:K275"/>
    <mergeCell ref="A272:A275"/>
    <mergeCell ref="B272:B275"/>
    <mergeCell ref="C272:C275"/>
    <mergeCell ref="A284:A288"/>
    <mergeCell ref="B284:B288"/>
    <mergeCell ref="C284:C288"/>
    <mergeCell ref="D284:D288"/>
    <mergeCell ref="E284:E288"/>
    <mergeCell ref="H284:H288"/>
    <mergeCell ref="I284:I288"/>
    <mergeCell ref="J284:J288"/>
    <mergeCell ref="K284:K288"/>
    <mergeCell ref="L284:L288"/>
    <mergeCell ref="A326:A328"/>
    <mergeCell ref="B326:B328"/>
    <mergeCell ref="C326:C328"/>
    <mergeCell ref="D326:D328"/>
    <mergeCell ref="E326:E328"/>
    <mergeCell ref="F326:F328"/>
    <mergeCell ref="G326:G328"/>
    <mergeCell ref="H326:H328"/>
    <mergeCell ref="I326:I328"/>
    <mergeCell ref="J326:J328"/>
    <mergeCell ref="K326:K328"/>
    <mergeCell ref="L326:L328"/>
    <mergeCell ref="A319:A320"/>
    <mergeCell ref="B319:B321"/>
    <mergeCell ref="C319:C321"/>
    <mergeCell ref="D319:D321"/>
    <mergeCell ref="E319:E321"/>
    <mergeCell ref="F319:F321"/>
    <mergeCell ref="G319:G321"/>
    <mergeCell ref="H319:H321"/>
    <mergeCell ref="I319:I321"/>
    <mergeCell ref="L319:L321"/>
    <mergeCell ref="A350:A352"/>
    <mergeCell ref="B350:B352"/>
    <mergeCell ref="C350:C352"/>
    <mergeCell ref="D350:D352"/>
    <mergeCell ref="E350:E352"/>
    <mergeCell ref="W350:W352"/>
    <mergeCell ref="X350:X352"/>
    <mergeCell ref="Y350:Y352"/>
    <mergeCell ref="Z350:Z352"/>
    <mergeCell ref="AE350:AE352"/>
    <mergeCell ref="AJ350:AJ352"/>
    <mergeCell ref="AK350:AK352"/>
    <mergeCell ref="AL350:AL352"/>
    <mergeCell ref="AM350:AM352"/>
    <mergeCell ref="AN350:AN352"/>
    <mergeCell ref="AO350:AO352"/>
    <mergeCell ref="Q329:Q331"/>
    <mergeCell ref="R329:R331"/>
    <mergeCell ref="Z329:Z331"/>
    <mergeCell ref="AE329:AE331"/>
    <mergeCell ref="AJ329:AJ331"/>
    <mergeCell ref="AK329:AK331"/>
    <mergeCell ref="AL329:AL331"/>
    <mergeCell ref="AM329:AM331"/>
    <mergeCell ref="AN329:AN331"/>
    <mergeCell ref="AO329:AO331"/>
    <mergeCell ref="A334:A336"/>
    <mergeCell ref="B334:B336"/>
    <mergeCell ref="C334:C336"/>
    <mergeCell ref="D334:D336"/>
    <mergeCell ref="E334:E336"/>
    <mergeCell ref="F334:F336"/>
    <mergeCell ref="AM353:AM355"/>
    <mergeCell ref="AN353:AN355"/>
    <mergeCell ref="AO353:AO355"/>
    <mergeCell ref="AP353:AP355"/>
    <mergeCell ref="AQ353:AQ355"/>
    <mergeCell ref="Y356:Y358"/>
    <mergeCell ref="Z356:Z358"/>
    <mergeCell ref="AE356:AE358"/>
    <mergeCell ref="AJ356:AJ358"/>
    <mergeCell ref="AK356:AK358"/>
    <mergeCell ref="AL356:AL358"/>
    <mergeCell ref="AM356:AM358"/>
    <mergeCell ref="AN356:AN358"/>
    <mergeCell ref="W347:W349"/>
    <mergeCell ref="X347:X349"/>
    <mergeCell ref="Y347:Y349"/>
    <mergeCell ref="Z347:Z349"/>
    <mergeCell ref="AE347:AE349"/>
    <mergeCell ref="AJ347:AJ349"/>
    <mergeCell ref="AK347:AK349"/>
    <mergeCell ref="AL347:AL349"/>
    <mergeCell ref="AP350:AP352"/>
    <mergeCell ref="AQ350:AQ352"/>
    <mergeCell ref="AO356:AO358"/>
    <mergeCell ref="AP356:AP358"/>
    <mergeCell ref="AQ356:AQ358"/>
    <mergeCell ref="A395:A397"/>
    <mergeCell ref="B395:B397"/>
    <mergeCell ref="C395:C397"/>
    <mergeCell ref="D395:D397"/>
    <mergeCell ref="E395:E397"/>
    <mergeCell ref="F395:F397"/>
    <mergeCell ref="G395:G397"/>
    <mergeCell ref="H395:H397"/>
    <mergeCell ref="A388:A391"/>
    <mergeCell ref="B388:B391"/>
    <mergeCell ref="C388:C391"/>
    <mergeCell ref="D388:D391"/>
    <mergeCell ref="E388:E391"/>
    <mergeCell ref="F388:F391"/>
    <mergeCell ref="G388:G391"/>
    <mergeCell ref="H388:H391"/>
    <mergeCell ref="A356:A358"/>
    <mergeCell ref="B356:B358"/>
    <mergeCell ref="C356:C358"/>
    <mergeCell ref="D356:D358"/>
    <mergeCell ref="E356:E358"/>
    <mergeCell ref="F356:F358"/>
    <mergeCell ref="G356:G358"/>
    <mergeCell ref="A359:A361"/>
    <mergeCell ref="B359:B361"/>
    <mergeCell ref="C359:C361"/>
    <mergeCell ref="D359:D361"/>
    <mergeCell ref="E359:E361"/>
    <mergeCell ref="F359:F361"/>
    <mergeCell ref="G359:G361"/>
    <mergeCell ref="H359:H361"/>
    <mergeCell ref="A380:A382"/>
    <mergeCell ref="A413:A415"/>
    <mergeCell ref="B413:B415"/>
    <mergeCell ref="C413:C415"/>
    <mergeCell ref="D413:D415"/>
    <mergeCell ref="E413:E415"/>
    <mergeCell ref="F413:F415"/>
    <mergeCell ref="G413:G415"/>
    <mergeCell ref="H413:H415"/>
    <mergeCell ref="A407:A409"/>
    <mergeCell ref="B407:B409"/>
    <mergeCell ref="C407:C409"/>
    <mergeCell ref="D407:D409"/>
    <mergeCell ref="E407:E409"/>
    <mergeCell ref="F407:F409"/>
    <mergeCell ref="G407:G409"/>
    <mergeCell ref="H407:H409"/>
    <mergeCell ref="A401:A403"/>
    <mergeCell ref="B401:B403"/>
    <mergeCell ref="C401:C403"/>
    <mergeCell ref="D401:D403"/>
    <mergeCell ref="E401:E403"/>
    <mergeCell ref="F401:F403"/>
    <mergeCell ref="G401:G403"/>
    <mergeCell ref="H401:H403"/>
    <mergeCell ref="A431:A433"/>
    <mergeCell ref="B431:B433"/>
    <mergeCell ref="C431:C433"/>
    <mergeCell ref="D431:D433"/>
    <mergeCell ref="E431:E433"/>
    <mergeCell ref="Z422:Z424"/>
    <mergeCell ref="AE422:AE424"/>
    <mergeCell ref="AJ422:AJ424"/>
    <mergeCell ref="A419:A421"/>
    <mergeCell ref="B419:B421"/>
    <mergeCell ref="C419:C421"/>
    <mergeCell ref="D419:D421"/>
    <mergeCell ref="E419:E421"/>
    <mergeCell ref="F419:F421"/>
    <mergeCell ref="G419:G421"/>
    <mergeCell ref="H419:H421"/>
    <mergeCell ref="I419:I421"/>
    <mergeCell ref="J419:J421"/>
    <mergeCell ref="K419:K421"/>
    <mergeCell ref="L419:L421"/>
    <mergeCell ref="M419:M421"/>
    <mergeCell ref="N419:N421"/>
    <mergeCell ref="A422:A424"/>
    <mergeCell ref="B422:B424"/>
    <mergeCell ref="C422:C424"/>
    <mergeCell ref="D422:D424"/>
    <mergeCell ref="E422:E424"/>
    <mergeCell ref="F422:F424"/>
    <mergeCell ref="G422:G424"/>
    <mergeCell ref="H422:H424"/>
    <mergeCell ref="I422:I424"/>
    <mergeCell ref="J422:J424"/>
    <mergeCell ref="AM431:AM433"/>
    <mergeCell ref="AN431:AN433"/>
    <mergeCell ref="AO431:AO433"/>
    <mergeCell ref="AP431:AP433"/>
    <mergeCell ref="AQ431:AQ433"/>
    <mergeCell ref="A434:A436"/>
    <mergeCell ref="B434:B436"/>
    <mergeCell ref="C434:C436"/>
    <mergeCell ref="D434:D436"/>
    <mergeCell ref="E434:E436"/>
    <mergeCell ref="R431:R433"/>
    <mergeCell ref="Z431:Z433"/>
    <mergeCell ref="AE431:AE433"/>
    <mergeCell ref="AJ431:AJ433"/>
    <mergeCell ref="AK431:AK433"/>
    <mergeCell ref="AL431:AL433"/>
    <mergeCell ref="L431:L433"/>
    <mergeCell ref="M431:M433"/>
    <mergeCell ref="N431:N433"/>
    <mergeCell ref="O431:O433"/>
    <mergeCell ref="P431:P433"/>
    <mergeCell ref="Q431:Q433"/>
    <mergeCell ref="F431:F433"/>
    <mergeCell ref="G431:G433"/>
    <mergeCell ref="H431:H433"/>
    <mergeCell ref="I431:I433"/>
    <mergeCell ref="J431:J433"/>
    <mergeCell ref="K431:K433"/>
    <mergeCell ref="AM434:AM436"/>
    <mergeCell ref="AN434:AN436"/>
    <mergeCell ref="AO434:AO436"/>
    <mergeCell ref="AP434:AP436"/>
    <mergeCell ref="AQ434:AQ436"/>
    <mergeCell ref="R434:R436"/>
    <mergeCell ref="Z434:Z436"/>
    <mergeCell ref="AE434:AE436"/>
    <mergeCell ref="AJ434:AJ436"/>
    <mergeCell ref="AK434:AK436"/>
    <mergeCell ref="AL434:AL436"/>
    <mergeCell ref="L434:L436"/>
    <mergeCell ref="M434:M436"/>
    <mergeCell ref="N434:N436"/>
    <mergeCell ref="O434:O436"/>
    <mergeCell ref="P434:P436"/>
    <mergeCell ref="Q434:Q436"/>
    <mergeCell ref="F434:F436"/>
    <mergeCell ref="G434:G436"/>
    <mergeCell ref="H434:H436"/>
    <mergeCell ref="I434:I436"/>
    <mergeCell ref="J434:J436"/>
    <mergeCell ref="K434:K436"/>
    <mergeCell ref="A450:A452"/>
    <mergeCell ref="B450:B452"/>
    <mergeCell ref="C450:C452"/>
    <mergeCell ref="D450:D452"/>
    <mergeCell ref="E450:E452"/>
    <mergeCell ref="Q441:Q443"/>
    <mergeCell ref="R441:R443"/>
    <mergeCell ref="Z441:Z443"/>
    <mergeCell ref="A437:A440"/>
    <mergeCell ref="B437:B440"/>
    <mergeCell ref="C437:C440"/>
    <mergeCell ref="D437:D440"/>
    <mergeCell ref="E437:E440"/>
    <mergeCell ref="F437:F440"/>
    <mergeCell ref="G437:G440"/>
    <mergeCell ref="H437:H440"/>
    <mergeCell ref="I437:I440"/>
    <mergeCell ref="J437:J440"/>
    <mergeCell ref="K437:K440"/>
    <mergeCell ref="L437:L440"/>
    <mergeCell ref="M437:M440"/>
    <mergeCell ref="N437:N440"/>
    <mergeCell ref="O437:O440"/>
    <mergeCell ref="P437:P440"/>
    <mergeCell ref="Q437:Q440"/>
    <mergeCell ref="R437:R440"/>
    <mergeCell ref="Z437:Z440"/>
    <mergeCell ref="A447:A449"/>
    <mergeCell ref="B447:B449"/>
    <mergeCell ref="C447:C449"/>
    <mergeCell ref="D447:D449"/>
    <mergeCell ref="E447:E449"/>
    <mergeCell ref="A456:A459"/>
    <mergeCell ref="B456:B459"/>
    <mergeCell ref="C456:C459"/>
    <mergeCell ref="D456:D459"/>
    <mergeCell ref="E456:E459"/>
    <mergeCell ref="F456:F459"/>
    <mergeCell ref="G456:G459"/>
    <mergeCell ref="H456:H459"/>
    <mergeCell ref="I456:I459"/>
    <mergeCell ref="J456:J459"/>
    <mergeCell ref="K456:K459"/>
    <mergeCell ref="L456:L459"/>
    <mergeCell ref="AM450:AM452"/>
    <mergeCell ref="AN450:AN452"/>
    <mergeCell ref="AO450:AO452"/>
    <mergeCell ref="AP450:AP452"/>
    <mergeCell ref="AQ450:AQ452"/>
    <mergeCell ref="R450:R452"/>
    <mergeCell ref="Z450:Z452"/>
    <mergeCell ref="AE450:AE452"/>
    <mergeCell ref="AJ450:AJ452"/>
    <mergeCell ref="AK450:AK452"/>
    <mergeCell ref="AL450:AL452"/>
    <mergeCell ref="L450:L452"/>
    <mergeCell ref="M450:M452"/>
    <mergeCell ref="N450:N452"/>
    <mergeCell ref="O450:O452"/>
    <mergeCell ref="P450:P452"/>
    <mergeCell ref="Q450:Q452"/>
    <mergeCell ref="F450:F452"/>
    <mergeCell ref="G450:G452"/>
    <mergeCell ref="H450:H452"/>
    <mergeCell ref="AP460:AP462"/>
    <mergeCell ref="AQ460:AQ462"/>
    <mergeCell ref="R460:R462"/>
    <mergeCell ref="Z460:Z462"/>
    <mergeCell ref="AE460:AE462"/>
    <mergeCell ref="AJ460:AJ462"/>
    <mergeCell ref="AK460:AK462"/>
    <mergeCell ref="AL460:AL462"/>
    <mergeCell ref="L460:L462"/>
    <mergeCell ref="M460:M462"/>
    <mergeCell ref="N460:N462"/>
    <mergeCell ref="O460:O462"/>
    <mergeCell ref="P460:P462"/>
    <mergeCell ref="Q460:Q462"/>
    <mergeCell ref="F460:F462"/>
    <mergeCell ref="G460:G462"/>
    <mergeCell ref="H460:H462"/>
    <mergeCell ref="I460:I462"/>
    <mergeCell ref="J460:J462"/>
    <mergeCell ref="K460:K462"/>
    <mergeCell ref="A470:A472"/>
    <mergeCell ref="B470:B472"/>
    <mergeCell ref="C470:C472"/>
    <mergeCell ref="Q463:Q466"/>
    <mergeCell ref="R463:R466"/>
    <mergeCell ref="Z463:Z466"/>
    <mergeCell ref="AE463:AE466"/>
    <mergeCell ref="AJ463:AJ466"/>
    <mergeCell ref="AK463:AK466"/>
    <mergeCell ref="AL463:AL466"/>
    <mergeCell ref="D470:D472"/>
    <mergeCell ref="E470:E472"/>
    <mergeCell ref="AM463:AM466"/>
    <mergeCell ref="AN463:AN466"/>
    <mergeCell ref="AO463:AO466"/>
    <mergeCell ref="AM460:AM462"/>
    <mergeCell ref="AN460:AN462"/>
    <mergeCell ref="AO460:AO462"/>
    <mergeCell ref="A460:A462"/>
    <mergeCell ref="B460:B462"/>
    <mergeCell ref="C460:C462"/>
    <mergeCell ref="D460:D462"/>
    <mergeCell ref="E460:E462"/>
    <mergeCell ref="A463:A466"/>
    <mergeCell ref="B463:B466"/>
    <mergeCell ref="C463:C466"/>
    <mergeCell ref="D463:D466"/>
    <mergeCell ref="E463:E466"/>
    <mergeCell ref="F463:F466"/>
    <mergeCell ref="G463:G466"/>
    <mergeCell ref="H463:H466"/>
    <mergeCell ref="I463:I466"/>
    <mergeCell ref="F506:F508"/>
    <mergeCell ref="AJ495:AJ498"/>
    <mergeCell ref="AK495:AK498"/>
    <mergeCell ref="AL495:AL498"/>
    <mergeCell ref="A495:A498"/>
    <mergeCell ref="B495:B498"/>
    <mergeCell ref="C495:C498"/>
    <mergeCell ref="AJ485:AJ487"/>
    <mergeCell ref="AK485:AK487"/>
    <mergeCell ref="AL485:AL487"/>
    <mergeCell ref="A479:A481"/>
    <mergeCell ref="B479:B481"/>
    <mergeCell ref="C479:C481"/>
    <mergeCell ref="D479:D481"/>
    <mergeCell ref="E479:E481"/>
    <mergeCell ref="F479:F481"/>
    <mergeCell ref="G479:G481"/>
    <mergeCell ref="H479:H481"/>
    <mergeCell ref="I479:I481"/>
    <mergeCell ref="J479:J481"/>
    <mergeCell ref="K479:K481"/>
    <mergeCell ref="L479:L481"/>
    <mergeCell ref="A482:A484"/>
    <mergeCell ref="B482:B484"/>
    <mergeCell ref="C482:C484"/>
    <mergeCell ref="D482:D484"/>
    <mergeCell ref="E482:E484"/>
    <mergeCell ref="F482:F484"/>
    <mergeCell ref="G482:G484"/>
    <mergeCell ref="H482:H484"/>
    <mergeCell ref="I482:I484"/>
    <mergeCell ref="J482:J484"/>
    <mergeCell ref="AN506:AN508"/>
    <mergeCell ref="AO506:AO508"/>
    <mergeCell ref="AP506:AP508"/>
    <mergeCell ref="AQ506:AQ508"/>
    <mergeCell ref="A509:A511"/>
    <mergeCell ref="B509:B511"/>
    <mergeCell ref="C509:C511"/>
    <mergeCell ref="D509:D511"/>
    <mergeCell ref="E509:E511"/>
    <mergeCell ref="F509:F511"/>
    <mergeCell ref="Z506:Z508"/>
    <mergeCell ref="AE506:AE508"/>
    <mergeCell ref="AJ506:AJ508"/>
    <mergeCell ref="AK506:AK508"/>
    <mergeCell ref="AL506:AL508"/>
    <mergeCell ref="AM506:AM508"/>
    <mergeCell ref="M506:M508"/>
    <mergeCell ref="N506:N508"/>
    <mergeCell ref="O506:O508"/>
    <mergeCell ref="P506:P508"/>
    <mergeCell ref="Q506:Q508"/>
    <mergeCell ref="R506:R508"/>
    <mergeCell ref="G506:G508"/>
    <mergeCell ref="H506:H508"/>
    <mergeCell ref="I506:I508"/>
    <mergeCell ref="J506:J508"/>
    <mergeCell ref="K506:K508"/>
    <mergeCell ref="L506:L508"/>
    <mergeCell ref="B506:B508"/>
    <mergeCell ref="C506:C508"/>
    <mergeCell ref="D506:D508"/>
    <mergeCell ref="E506:E508"/>
    <mergeCell ref="AN516:AN518"/>
    <mergeCell ref="AO516:AO518"/>
    <mergeCell ref="AP516:AP518"/>
    <mergeCell ref="A512:A515"/>
    <mergeCell ref="B512:B515"/>
    <mergeCell ref="C512:C515"/>
    <mergeCell ref="D512:D515"/>
    <mergeCell ref="E512:E515"/>
    <mergeCell ref="F512:F515"/>
    <mergeCell ref="Z509:Z511"/>
    <mergeCell ref="AE509:AE511"/>
    <mergeCell ref="AJ509:AJ511"/>
    <mergeCell ref="AK509:AK511"/>
    <mergeCell ref="AL509:AL511"/>
    <mergeCell ref="M509:M511"/>
    <mergeCell ref="N509:N511"/>
    <mergeCell ref="O509:O511"/>
    <mergeCell ref="P509:P511"/>
    <mergeCell ref="Q509:Q511"/>
    <mergeCell ref="R509:R511"/>
    <mergeCell ref="G509:G511"/>
    <mergeCell ref="H509:H511"/>
    <mergeCell ref="I509:I511"/>
    <mergeCell ref="J509:J511"/>
    <mergeCell ref="K509:K511"/>
    <mergeCell ref="L509:L511"/>
    <mergeCell ref="F516:F518"/>
    <mergeCell ref="Z512:Z515"/>
    <mergeCell ref="AE512:AE515"/>
    <mergeCell ref="AJ512:AJ515"/>
    <mergeCell ref="AK512:AK515"/>
    <mergeCell ref="AL512:AL515"/>
    <mergeCell ref="M512:M515"/>
    <mergeCell ref="N512:N515"/>
    <mergeCell ref="O512:O515"/>
    <mergeCell ref="P512:P515"/>
    <mergeCell ref="Q512:Q515"/>
    <mergeCell ref="R512:R515"/>
    <mergeCell ref="G512:G515"/>
    <mergeCell ref="H512:H515"/>
    <mergeCell ref="I512:I515"/>
    <mergeCell ref="J512:J515"/>
    <mergeCell ref="K512:K515"/>
    <mergeCell ref="L512:L515"/>
    <mergeCell ref="AQ516:AQ518"/>
    <mergeCell ref="A519:A521"/>
    <mergeCell ref="B519:B521"/>
    <mergeCell ref="C519:C521"/>
    <mergeCell ref="D519:D521"/>
    <mergeCell ref="E519:E521"/>
    <mergeCell ref="F519:F521"/>
    <mergeCell ref="Z516:Z518"/>
    <mergeCell ref="AE516:AE518"/>
    <mergeCell ref="AJ516:AJ518"/>
    <mergeCell ref="AK516:AK518"/>
    <mergeCell ref="AL516:AL518"/>
    <mergeCell ref="AM516:AM518"/>
    <mergeCell ref="M516:M518"/>
    <mergeCell ref="N516:N518"/>
    <mergeCell ref="O516:O518"/>
    <mergeCell ref="P516:P518"/>
    <mergeCell ref="Q516:Q518"/>
    <mergeCell ref="R516:R518"/>
    <mergeCell ref="G516:G518"/>
    <mergeCell ref="H516:H518"/>
    <mergeCell ref="I516:I518"/>
    <mergeCell ref="J516:J518"/>
    <mergeCell ref="K516:K518"/>
    <mergeCell ref="L516:L518"/>
    <mergeCell ref="B516:B518"/>
    <mergeCell ref="C516:C518"/>
    <mergeCell ref="D516:D518"/>
    <mergeCell ref="AN519:AN521"/>
    <mergeCell ref="AO519:AO521"/>
    <mergeCell ref="AP519:AP521"/>
    <mergeCell ref="E516:E518"/>
    <mergeCell ref="AK532:AK534"/>
    <mergeCell ref="AL532:AL534"/>
    <mergeCell ref="AQ519:AQ521"/>
    <mergeCell ref="Z519:Z521"/>
    <mergeCell ref="AE519:AE521"/>
    <mergeCell ref="AJ519:AJ521"/>
    <mergeCell ref="AK519:AK521"/>
    <mergeCell ref="AL519:AL521"/>
    <mergeCell ref="AM519:AM521"/>
    <mergeCell ref="M519:M521"/>
    <mergeCell ref="N519:N521"/>
    <mergeCell ref="O519:O521"/>
    <mergeCell ref="P519:P521"/>
    <mergeCell ref="Q519:Q521"/>
    <mergeCell ref="R519:R521"/>
    <mergeCell ref="G519:G521"/>
    <mergeCell ref="H519:H521"/>
    <mergeCell ref="I519:I521"/>
    <mergeCell ref="J519:J521"/>
    <mergeCell ref="K519:K521"/>
    <mergeCell ref="L519:L521"/>
    <mergeCell ref="AL574:AL576"/>
    <mergeCell ref="AE565:AE567"/>
    <mergeCell ref="A556:A558"/>
    <mergeCell ref="B556:B558"/>
    <mergeCell ref="C556:C558"/>
    <mergeCell ref="D556:D558"/>
    <mergeCell ref="R541:R543"/>
    <mergeCell ref="Z541:Z543"/>
    <mergeCell ref="AE541:AE543"/>
    <mergeCell ref="AJ541:AJ543"/>
    <mergeCell ref="AK541:AK543"/>
    <mergeCell ref="AL541:AL543"/>
    <mergeCell ref="AM541:AM543"/>
    <mergeCell ref="R547:R549"/>
    <mergeCell ref="Z547:Z549"/>
    <mergeCell ref="AE547:AE549"/>
    <mergeCell ref="A538:A540"/>
    <mergeCell ref="B538:B540"/>
    <mergeCell ref="C538:C540"/>
    <mergeCell ref="D538:D540"/>
    <mergeCell ref="E538:E540"/>
    <mergeCell ref="F538:F540"/>
    <mergeCell ref="G538:G540"/>
    <mergeCell ref="H538:H540"/>
    <mergeCell ref="Z522:Z525"/>
    <mergeCell ref="AE522:AE525"/>
    <mergeCell ref="AJ522:AJ525"/>
    <mergeCell ref="AK522:AK525"/>
    <mergeCell ref="AL522:AL525"/>
    <mergeCell ref="AM522:AM523"/>
    <mergeCell ref="AM526:AM528"/>
    <mergeCell ref="A577:A579"/>
    <mergeCell ref="B577:B579"/>
    <mergeCell ref="C577:C579"/>
    <mergeCell ref="D577:D579"/>
    <mergeCell ref="E577:E579"/>
    <mergeCell ref="R574:R576"/>
    <mergeCell ref="S574:S576"/>
    <mergeCell ref="T574:T576"/>
    <mergeCell ref="U574:U576"/>
    <mergeCell ref="V574:V576"/>
    <mergeCell ref="W574:W576"/>
    <mergeCell ref="X574:X576"/>
    <mergeCell ref="Y574:Y576"/>
    <mergeCell ref="Z574:Z576"/>
    <mergeCell ref="AE574:AE576"/>
    <mergeCell ref="AJ574:AJ576"/>
    <mergeCell ref="AK574:AK576"/>
    <mergeCell ref="A574:A576"/>
    <mergeCell ref="B574:B576"/>
    <mergeCell ref="C574:C576"/>
    <mergeCell ref="D574:D576"/>
    <mergeCell ref="E574:E576"/>
    <mergeCell ref="F574:F576"/>
    <mergeCell ref="G574:G576"/>
    <mergeCell ref="H574:H576"/>
    <mergeCell ref="I574:I576"/>
    <mergeCell ref="J574:J576"/>
    <mergeCell ref="K574:K576"/>
    <mergeCell ref="L574:L576"/>
    <mergeCell ref="M574:M576"/>
    <mergeCell ref="N574:N576"/>
    <mergeCell ref="O574:O576"/>
    <mergeCell ref="J580:J582"/>
    <mergeCell ref="K580:K582"/>
    <mergeCell ref="AM577:AM579"/>
    <mergeCell ref="AN577:AN579"/>
    <mergeCell ref="AO577:AO579"/>
    <mergeCell ref="AP577:AP579"/>
    <mergeCell ref="AQ577:AQ579"/>
    <mergeCell ref="B580:B582"/>
    <mergeCell ref="C580:C582"/>
    <mergeCell ref="D580:D582"/>
    <mergeCell ref="E580:E582"/>
    <mergeCell ref="R577:R579"/>
    <mergeCell ref="Z577:Z579"/>
    <mergeCell ref="AE577:AE579"/>
    <mergeCell ref="AJ577:AJ579"/>
    <mergeCell ref="AK577:AK579"/>
    <mergeCell ref="AL577:AL579"/>
    <mergeCell ref="L577:L579"/>
    <mergeCell ref="M577:M579"/>
    <mergeCell ref="N577:N579"/>
    <mergeCell ref="O577:O579"/>
    <mergeCell ref="P577:P579"/>
    <mergeCell ref="Q577:Q579"/>
    <mergeCell ref="F577:F579"/>
    <mergeCell ref="G577:G579"/>
    <mergeCell ref="H577:H579"/>
    <mergeCell ref="I577:I579"/>
    <mergeCell ref="J577:J579"/>
    <mergeCell ref="K577:K579"/>
    <mergeCell ref="A611:A613"/>
    <mergeCell ref="B611:B613"/>
    <mergeCell ref="C611:C613"/>
    <mergeCell ref="AK605:AK607"/>
    <mergeCell ref="AL605:AL607"/>
    <mergeCell ref="D611:D613"/>
    <mergeCell ref="E611:E613"/>
    <mergeCell ref="F611:F613"/>
    <mergeCell ref="G611:G613"/>
    <mergeCell ref="H611:H613"/>
    <mergeCell ref="I611:I613"/>
    <mergeCell ref="J611:J613"/>
    <mergeCell ref="AK602:AK604"/>
    <mergeCell ref="AL602:AL604"/>
    <mergeCell ref="AM602:AM604"/>
    <mergeCell ref="A593:A595"/>
    <mergeCell ref="R580:R582"/>
    <mergeCell ref="Z580:Z582"/>
    <mergeCell ref="AE580:AE582"/>
    <mergeCell ref="AJ580:AJ582"/>
    <mergeCell ref="AK580:AK582"/>
    <mergeCell ref="AL580:AL582"/>
    <mergeCell ref="L580:L582"/>
    <mergeCell ref="M580:M582"/>
    <mergeCell ref="N580:N582"/>
    <mergeCell ref="O580:O582"/>
    <mergeCell ref="P580:P582"/>
    <mergeCell ref="Q580:Q582"/>
    <mergeCell ref="F580:F582"/>
    <mergeCell ref="G580:G582"/>
    <mergeCell ref="H580:H582"/>
    <mergeCell ref="I580:I582"/>
    <mergeCell ref="AL650:AL652"/>
    <mergeCell ref="A653:A655"/>
    <mergeCell ref="B653:B655"/>
    <mergeCell ref="C653:C655"/>
    <mergeCell ref="E653:E655"/>
    <mergeCell ref="F653:F655"/>
    <mergeCell ref="O623:O625"/>
    <mergeCell ref="P623:P625"/>
    <mergeCell ref="Q623:Q625"/>
    <mergeCell ref="R623:R625"/>
    <mergeCell ref="Z623:Z625"/>
    <mergeCell ref="A617:A619"/>
    <mergeCell ref="B617:B619"/>
    <mergeCell ref="C617:C619"/>
    <mergeCell ref="D617:D619"/>
    <mergeCell ref="E617:E619"/>
    <mergeCell ref="F617:F619"/>
    <mergeCell ref="G617:G619"/>
    <mergeCell ref="H617:H619"/>
    <mergeCell ref="I617:I619"/>
    <mergeCell ref="A629:A631"/>
    <mergeCell ref="B629:B631"/>
    <mergeCell ref="C629:C631"/>
    <mergeCell ref="D629:D631"/>
    <mergeCell ref="E629:E631"/>
    <mergeCell ref="F629:F631"/>
    <mergeCell ref="G629:G631"/>
    <mergeCell ref="H629:H631"/>
    <mergeCell ref="A626:A628"/>
    <mergeCell ref="B626:B628"/>
    <mergeCell ref="C626:C628"/>
    <mergeCell ref="D626:D628"/>
    <mergeCell ref="B650:B652"/>
    <mergeCell ref="C650:C652"/>
    <mergeCell ref="D650:D652"/>
    <mergeCell ref="E650:E652"/>
    <mergeCell ref="F650:F652"/>
    <mergeCell ref="A623:A625"/>
    <mergeCell ref="B623:B625"/>
    <mergeCell ref="C623:C625"/>
    <mergeCell ref="D623:D625"/>
    <mergeCell ref="E623:E625"/>
    <mergeCell ref="F623:F625"/>
    <mergeCell ref="G623:G625"/>
    <mergeCell ref="H623:H625"/>
    <mergeCell ref="I623:I625"/>
    <mergeCell ref="J623:J625"/>
    <mergeCell ref="Z650:Z652"/>
    <mergeCell ref="AE650:AE652"/>
    <mergeCell ref="E626:E628"/>
    <mergeCell ref="F626:F628"/>
    <mergeCell ref="G626:G628"/>
    <mergeCell ref="H626:H628"/>
    <mergeCell ref="I626:I628"/>
    <mergeCell ref="AM650:AM652"/>
    <mergeCell ref="M650:M652"/>
    <mergeCell ref="N650:N652"/>
    <mergeCell ref="O650:O652"/>
    <mergeCell ref="P650:P652"/>
    <mergeCell ref="Q650:Q652"/>
    <mergeCell ref="R650:R652"/>
    <mergeCell ref="G650:G652"/>
    <mergeCell ref="H650:H652"/>
    <mergeCell ref="I650:I652"/>
    <mergeCell ref="J650:J652"/>
    <mergeCell ref="K650:K652"/>
    <mergeCell ref="L650:L652"/>
    <mergeCell ref="Z653:Z655"/>
    <mergeCell ref="AE653:AE655"/>
    <mergeCell ref="AJ653:AJ655"/>
    <mergeCell ref="M653:M655"/>
    <mergeCell ref="N653:N655"/>
    <mergeCell ref="O653:O655"/>
    <mergeCell ref="P653:P655"/>
    <mergeCell ref="Q653:Q655"/>
    <mergeCell ref="R653:R655"/>
    <mergeCell ref="G653:G655"/>
    <mergeCell ref="H653:H655"/>
    <mergeCell ref="I653:I655"/>
    <mergeCell ref="J653:J655"/>
    <mergeCell ref="K653:K655"/>
    <mergeCell ref="L653:L655"/>
    <mergeCell ref="AK653:AK655"/>
    <mergeCell ref="AL653:AL655"/>
    <mergeCell ref="AJ650:AJ652"/>
    <mergeCell ref="AK650:AK652"/>
    <mergeCell ref="O656:O657"/>
    <mergeCell ref="P656:P657"/>
    <mergeCell ref="Q656:Q657"/>
    <mergeCell ref="R656:R657"/>
    <mergeCell ref="G656:G657"/>
    <mergeCell ref="H656:H657"/>
    <mergeCell ref="I656:I657"/>
    <mergeCell ref="J656:J657"/>
    <mergeCell ref="K656:K657"/>
    <mergeCell ref="L656:L657"/>
    <mergeCell ref="AL658:AL659"/>
    <mergeCell ref="A660:A662"/>
    <mergeCell ref="B660:B662"/>
    <mergeCell ref="C660:C662"/>
    <mergeCell ref="D660:D662"/>
    <mergeCell ref="E660:E662"/>
    <mergeCell ref="L660:L662"/>
    <mergeCell ref="M660:M662"/>
    <mergeCell ref="N660:N662"/>
    <mergeCell ref="A656:A657"/>
    <mergeCell ref="B656:B657"/>
    <mergeCell ref="C656:C657"/>
    <mergeCell ref="D656:D657"/>
    <mergeCell ref="E656:E657"/>
    <mergeCell ref="F656:F657"/>
    <mergeCell ref="V683:V685"/>
    <mergeCell ref="W683:W685"/>
    <mergeCell ref="A668:A670"/>
    <mergeCell ref="B668:B670"/>
    <mergeCell ref="C668:C670"/>
    <mergeCell ref="D668:D670"/>
    <mergeCell ref="E668:E670"/>
    <mergeCell ref="F668:F670"/>
    <mergeCell ref="G668:G670"/>
    <mergeCell ref="H668:H670"/>
    <mergeCell ref="I668:I670"/>
    <mergeCell ref="J668:J670"/>
    <mergeCell ref="K668:K670"/>
    <mergeCell ref="Z663:Z665"/>
    <mergeCell ref="AE663:AE665"/>
    <mergeCell ref="AJ663:AJ665"/>
    <mergeCell ref="AK663:AK665"/>
    <mergeCell ref="L668:L670"/>
    <mergeCell ref="M668:M670"/>
    <mergeCell ref="N668:N670"/>
    <mergeCell ref="O668:O670"/>
    <mergeCell ref="P668:P670"/>
    <mergeCell ref="Q668:Q670"/>
    <mergeCell ref="R668:R670"/>
    <mergeCell ref="Q666:Q667"/>
    <mergeCell ref="R666:R667"/>
    <mergeCell ref="Z666:Z667"/>
    <mergeCell ref="AE666:AE667"/>
    <mergeCell ref="AJ666:AJ667"/>
    <mergeCell ref="AK666:AK667"/>
    <mergeCell ref="V668:V670"/>
    <mergeCell ref="W668:W670"/>
    <mergeCell ref="AQ740:AQ742"/>
    <mergeCell ref="R743:R745"/>
    <mergeCell ref="S743:S745"/>
    <mergeCell ref="T743:T745"/>
    <mergeCell ref="U743:U745"/>
    <mergeCell ref="AL731:AL733"/>
    <mergeCell ref="AM731:AM733"/>
    <mergeCell ref="AN731:AN733"/>
    <mergeCell ref="A734:A736"/>
    <mergeCell ref="B734:B736"/>
    <mergeCell ref="C734:C736"/>
    <mergeCell ref="D734:D736"/>
    <mergeCell ref="E734:E736"/>
    <mergeCell ref="F734:F736"/>
    <mergeCell ref="AO731:AO733"/>
    <mergeCell ref="AP731:AP733"/>
    <mergeCell ref="AQ731:AQ733"/>
    <mergeCell ref="R740:R742"/>
    <mergeCell ref="S740:S742"/>
    <mergeCell ref="T740:T742"/>
    <mergeCell ref="U740:U742"/>
    <mergeCell ref="V740:V742"/>
    <mergeCell ref="W740:W742"/>
    <mergeCell ref="X740:X742"/>
    <mergeCell ref="Y740:Y742"/>
    <mergeCell ref="Z740:Z742"/>
    <mergeCell ref="AE740:AE742"/>
    <mergeCell ref="AJ740:AJ742"/>
    <mergeCell ref="AK740:AK742"/>
    <mergeCell ref="AL740:AL742"/>
    <mergeCell ref="AM740:AM742"/>
    <mergeCell ref="AN740:AN742"/>
    <mergeCell ref="AO740:AO742"/>
    <mergeCell ref="AP740:AP742"/>
    <mergeCell ref="A770:A772"/>
    <mergeCell ref="B770:B772"/>
    <mergeCell ref="C770:C772"/>
    <mergeCell ref="D770:D772"/>
    <mergeCell ref="E770:E772"/>
    <mergeCell ref="F770:F772"/>
    <mergeCell ref="G770:G772"/>
    <mergeCell ref="H770:H772"/>
    <mergeCell ref="AO770:AO772"/>
    <mergeCell ref="AP770:AP772"/>
    <mergeCell ref="AO761:AO763"/>
    <mergeCell ref="AP761:AP763"/>
    <mergeCell ref="AN764:AN766"/>
    <mergeCell ref="AO764:AO766"/>
    <mergeCell ref="AP764:AP766"/>
    <mergeCell ref="Z758:Z760"/>
    <mergeCell ref="AE758:AE760"/>
    <mergeCell ref="AJ758:AJ760"/>
    <mergeCell ref="A743:A745"/>
    <mergeCell ref="B743:B745"/>
    <mergeCell ref="C743:C745"/>
    <mergeCell ref="D743:D745"/>
    <mergeCell ref="E743:E745"/>
    <mergeCell ref="F743:F745"/>
    <mergeCell ref="G743:G745"/>
    <mergeCell ref="H743:H745"/>
    <mergeCell ref="I743:I745"/>
    <mergeCell ref="J743:J745"/>
    <mergeCell ref="K743:K745"/>
    <mergeCell ref="L743:L745"/>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 ref="Z11:Z13"/>
    <mergeCell ref="AE11:AE13"/>
    <mergeCell ref="AJ11:AJ13"/>
    <mergeCell ref="AK11:AK13"/>
    <mergeCell ref="AL11:AL13"/>
    <mergeCell ref="AM11:AM13"/>
    <mergeCell ref="AN11:AN13"/>
    <mergeCell ref="AO11:AO13"/>
    <mergeCell ref="AP11:AP13"/>
    <mergeCell ref="AQ11:AQ13"/>
    <mergeCell ref="R8:R10"/>
    <mergeCell ref="R14:R16"/>
    <mergeCell ref="Z14:Z16"/>
    <mergeCell ref="AE14:AE16"/>
    <mergeCell ref="AJ14:AJ16"/>
    <mergeCell ref="AK14:AK16"/>
    <mergeCell ref="AL14:AL16"/>
    <mergeCell ref="AM14:AM16"/>
    <mergeCell ref="AN14:AN16"/>
    <mergeCell ref="AO14:AO16"/>
    <mergeCell ref="AP14:AP16"/>
    <mergeCell ref="AQ14:AQ16"/>
    <mergeCell ref="B17:B19"/>
    <mergeCell ref="S17:S19"/>
    <mergeCell ref="T17:T19"/>
    <mergeCell ref="U17:U19"/>
    <mergeCell ref="V17:V19"/>
    <mergeCell ref="W17:W19"/>
    <mergeCell ref="X17:X19"/>
    <mergeCell ref="Y17:Y19"/>
    <mergeCell ref="M17:M19"/>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Q23:Q25"/>
    <mergeCell ref="H20:H22"/>
    <mergeCell ref="I20:I22"/>
    <mergeCell ref="J20:J22"/>
    <mergeCell ref="K20:K22"/>
    <mergeCell ref="L20:L22"/>
    <mergeCell ref="D17:D19"/>
    <mergeCell ref="E17:E19"/>
    <mergeCell ref="M14:M16"/>
    <mergeCell ref="N14:N16"/>
    <mergeCell ref="O14:O16"/>
    <mergeCell ref="P14:P16"/>
    <mergeCell ref="Q14:Q16"/>
    <mergeCell ref="AO23:AO25"/>
    <mergeCell ref="AP23:AP25"/>
    <mergeCell ref="AQ23:AQ25"/>
    <mergeCell ref="A26:A28"/>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P26:P28"/>
    <mergeCell ref="Q26:Q28"/>
    <mergeCell ref="R26:R28"/>
    <mergeCell ref="Z26:Z28"/>
    <mergeCell ref="AE26:AE28"/>
    <mergeCell ref="AJ26:AJ28"/>
    <mergeCell ref="AK26:AK28"/>
    <mergeCell ref="AL26:AL28"/>
    <mergeCell ref="AM26:AM28"/>
    <mergeCell ref="AQ26:AQ28"/>
    <mergeCell ref="A23:A25"/>
    <mergeCell ref="AM23:AM25"/>
    <mergeCell ref="C29:C31"/>
    <mergeCell ref="D29:D31"/>
    <mergeCell ref="E29:E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Y31"/>
    <mergeCell ref="Z29:Z31"/>
    <mergeCell ref="AE29:AE31"/>
    <mergeCell ref="AJ29:AJ31"/>
    <mergeCell ref="R23:R25"/>
    <mergeCell ref="Z23:Z25"/>
    <mergeCell ref="AN29:AN31"/>
    <mergeCell ref="AO29:AO31"/>
    <mergeCell ref="AP29:AP31"/>
    <mergeCell ref="AQ29:AQ31"/>
    <mergeCell ref="A32:A35"/>
    <mergeCell ref="B32:B35"/>
    <mergeCell ref="C32:C35"/>
    <mergeCell ref="D32:D35"/>
    <mergeCell ref="E32:E35"/>
    <mergeCell ref="F32:F35"/>
    <mergeCell ref="G32:G35"/>
    <mergeCell ref="H32:H35"/>
    <mergeCell ref="I32:I35"/>
    <mergeCell ref="J32:J35"/>
    <mergeCell ref="K32:K35"/>
    <mergeCell ref="L32:L35"/>
    <mergeCell ref="M32:M35"/>
    <mergeCell ref="N32:N35"/>
    <mergeCell ref="O32:O35"/>
    <mergeCell ref="P32:P35"/>
    <mergeCell ref="AN32:AN35"/>
    <mergeCell ref="AO32:AO35"/>
    <mergeCell ref="AP32:AP35"/>
    <mergeCell ref="AQ32:AQ35"/>
    <mergeCell ref="Q32:Q35"/>
    <mergeCell ref="AE32:AE35"/>
    <mergeCell ref="AJ32:AJ35"/>
    <mergeCell ref="AN26:AN28"/>
    <mergeCell ref="AO26:AO28"/>
    <mergeCell ref="AP26:AP28"/>
    <mergeCell ref="AK32:AK35"/>
    <mergeCell ref="AL32:AL35"/>
    <mergeCell ref="AM32:AM35"/>
    <mergeCell ref="A29:A31"/>
    <mergeCell ref="B29:B31"/>
    <mergeCell ref="P36:P38"/>
    <mergeCell ref="Q36:Q38"/>
    <mergeCell ref="R36:R38"/>
    <mergeCell ref="Z36:Z38"/>
    <mergeCell ref="AE36:AE38"/>
    <mergeCell ref="AJ36:AJ38"/>
    <mergeCell ref="AK36:AK38"/>
    <mergeCell ref="AL36:AL38"/>
    <mergeCell ref="AM36:AM38"/>
    <mergeCell ref="AN36:AN38"/>
    <mergeCell ref="AO36:AO38"/>
    <mergeCell ref="AP36:AP38"/>
    <mergeCell ref="AK29:AK31"/>
    <mergeCell ref="AL29:AL31"/>
    <mergeCell ref="AM29:AM31"/>
    <mergeCell ref="A36:A38"/>
    <mergeCell ref="B36:B38"/>
    <mergeCell ref="C36:C38"/>
    <mergeCell ref="D36:D38"/>
    <mergeCell ref="E36:E38"/>
    <mergeCell ref="F36:F38"/>
    <mergeCell ref="G36:G38"/>
    <mergeCell ref="H36:H38"/>
    <mergeCell ref="I36:I38"/>
    <mergeCell ref="J36:J38"/>
    <mergeCell ref="K36:K38"/>
    <mergeCell ref="L36:L38"/>
    <mergeCell ref="AQ36:AQ38"/>
    <mergeCell ref="AP39:AP42"/>
    <mergeCell ref="AQ39:AQ42"/>
    <mergeCell ref="A43:A47"/>
    <mergeCell ref="B43:B47"/>
    <mergeCell ref="C43:C47"/>
    <mergeCell ref="D43:D47"/>
    <mergeCell ref="E43:E47"/>
    <mergeCell ref="F43:F47"/>
    <mergeCell ref="G43:G47"/>
    <mergeCell ref="H43:H47"/>
    <mergeCell ref="I43:I47"/>
    <mergeCell ref="J43:J47"/>
    <mergeCell ref="K43:K47"/>
    <mergeCell ref="L43:L47"/>
    <mergeCell ref="M43:M47"/>
    <mergeCell ref="N43:N47"/>
    <mergeCell ref="O43:O47"/>
    <mergeCell ref="P43:P47"/>
    <mergeCell ref="Q43:Q47"/>
    <mergeCell ref="R43:R47"/>
    <mergeCell ref="Z43:Z47"/>
    <mergeCell ref="AE43:AE47"/>
    <mergeCell ref="AJ43:AJ47"/>
    <mergeCell ref="AK43:AK47"/>
    <mergeCell ref="AL43:AL47"/>
    <mergeCell ref="AM43:AM47"/>
    <mergeCell ref="AN43:AN47"/>
    <mergeCell ref="AO43:AO47"/>
    <mergeCell ref="AP43:AP47"/>
    <mergeCell ref="AQ43:AQ47"/>
    <mergeCell ref="I39:I42"/>
    <mergeCell ref="Z48:Z52"/>
    <mergeCell ref="AE48:AE52"/>
    <mergeCell ref="AJ48:AJ52"/>
    <mergeCell ref="AK48:AK52"/>
    <mergeCell ref="AL48:AL52"/>
    <mergeCell ref="AM48:AM52"/>
    <mergeCell ref="AN48:AN52"/>
    <mergeCell ref="AO39:AO42"/>
    <mergeCell ref="K39:K42"/>
    <mergeCell ref="L39:L42"/>
    <mergeCell ref="M39:M42"/>
    <mergeCell ref="N39:N42"/>
    <mergeCell ref="O39:O42"/>
    <mergeCell ref="P39:P42"/>
    <mergeCell ref="Q39:Q42"/>
    <mergeCell ref="R39:R42"/>
    <mergeCell ref="Z39:Z42"/>
    <mergeCell ref="AE39:AE42"/>
    <mergeCell ref="AJ39:AJ42"/>
    <mergeCell ref="AK39:AK42"/>
    <mergeCell ref="AL39:AL42"/>
    <mergeCell ref="AM39:AM42"/>
    <mergeCell ref="AN39:AN42"/>
    <mergeCell ref="AO48:AO52"/>
    <mergeCell ref="K48:K52"/>
    <mergeCell ref="L48:L52"/>
    <mergeCell ref="M48:M52"/>
    <mergeCell ref="N48:N52"/>
    <mergeCell ref="O48:O52"/>
    <mergeCell ref="P48:P52"/>
    <mergeCell ref="Q48:Q52"/>
    <mergeCell ref="AP48:AP52"/>
    <mergeCell ref="AQ48:AQ52"/>
    <mergeCell ref="A53:A55"/>
    <mergeCell ref="B53:B55"/>
    <mergeCell ref="C53:C55"/>
    <mergeCell ref="D53:D55"/>
    <mergeCell ref="E53:E55"/>
    <mergeCell ref="F53:F55"/>
    <mergeCell ref="G53:G55"/>
    <mergeCell ref="H53:H55"/>
    <mergeCell ref="I53:I55"/>
    <mergeCell ref="J53:J55"/>
    <mergeCell ref="K53:K55"/>
    <mergeCell ref="L53:L55"/>
    <mergeCell ref="M53:M55"/>
    <mergeCell ref="N53:N55"/>
    <mergeCell ref="O53:O55"/>
    <mergeCell ref="P53:P55"/>
    <mergeCell ref="Q53:Q55"/>
    <mergeCell ref="R53:R55"/>
    <mergeCell ref="Z53:Z55"/>
    <mergeCell ref="AE53:AE55"/>
    <mergeCell ref="AJ53:AJ55"/>
    <mergeCell ref="AK53:AK55"/>
    <mergeCell ref="AL53:AL55"/>
    <mergeCell ref="AM53:AM55"/>
    <mergeCell ref="AN53:AN55"/>
    <mergeCell ref="AO53:AO55"/>
    <mergeCell ref="AP53:AP55"/>
    <mergeCell ref="AQ53:AQ55"/>
    <mergeCell ref="I48:I52"/>
    <mergeCell ref="R48:R52"/>
    <mergeCell ref="AP56:AP58"/>
    <mergeCell ref="AQ56:AQ58"/>
    <mergeCell ref="A59:A61"/>
    <mergeCell ref="B59:B61"/>
    <mergeCell ref="C59:C61"/>
    <mergeCell ref="D59:D61"/>
    <mergeCell ref="E59:E61"/>
    <mergeCell ref="F59:F61"/>
    <mergeCell ref="G59:G61"/>
    <mergeCell ref="H59:H61"/>
    <mergeCell ref="I59:I61"/>
    <mergeCell ref="J59:J61"/>
    <mergeCell ref="K59:K61"/>
    <mergeCell ref="L59:L61"/>
    <mergeCell ref="M59:M61"/>
    <mergeCell ref="N59:N61"/>
    <mergeCell ref="O59:O61"/>
    <mergeCell ref="P59:P61"/>
    <mergeCell ref="Q59:Q61"/>
    <mergeCell ref="AO59:AO61"/>
    <mergeCell ref="AP59:AP61"/>
    <mergeCell ref="AQ59:AQ61"/>
    <mergeCell ref="I56:I58"/>
    <mergeCell ref="J56:J58"/>
    <mergeCell ref="Z59:Z61"/>
    <mergeCell ref="AE59:AE61"/>
    <mergeCell ref="AJ59:AJ61"/>
    <mergeCell ref="AK59:AK61"/>
    <mergeCell ref="AL59:AL61"/>
    <mergeCell ref="AM59:AM61"/>
    <mergeCell ref="AN59:AN61"/>
    <mergeCell ref="AE62:AE64"/>
    <mergeCell ref="AJ62:AJ64"/>
    <mergeCell ref="AK62:AK64"/>
    <mergeCell ref="AL62:AL64"/>
    <mergeCell ref="AM62:AM64"/>
    <mergeCell ref="AN62:AN64"/>
    <mergeCell ref="AO56:AO58"/>
    <mergeCell ref="K56:K58"/>
    <mergeCell ref="L56:L58"/>
    <mergeCell ref="M56:M58"/>
    <mergeCell ref="N56:N58"/>
    <mergeCell ref="O56:O58"/>
    <mergeCell ref="P56:P58"/>
    <mergeCell ref="Q56:Q58"/>
    <mergeCell ref="R56:R58"/>
    <mergeCell ref="Z56:Z58"/>
    <mergeCell ref="AE56:AE58"/>
    <mergeCell ref="AJ56:AJ58"/>
    <mergeCell ref="AK56:AK58"/>
    <mergeCell ref="AL56:AL58"/>
    <mergeCell ref="AM56:AM58"/>
    <mergeCell ref="AN56:AN58"/>
    <mergeCell ref="AO62:AO64"/>
    <mergeCell ref="AP62:AP64"/>
    <mergeCell ref="AQ62:AQ64"/>
    <mergeCell ref="A73:A76"/>
    <mergeCell ref="B73:B76"/>
    <mergeCell ref="C73:C76"/>
    <mergeCell ref="D73:D76"/>
    <mergeCell ref="E73:E76"/>
    <mergeCell ref="F73:F76"/>
    <mergeCell ref="G73:G76"/>
    <mergeCell ref="H73:H76"/>
    <mergeCell ref="I73:I76"/>
    <mergeCell ref="J73:J76"/>
    <mergeCell ref="K73:K76"/>
    <mergeCell ref="L73:L76"/>
    <mergeCell ref="M73:M76"/>
    <mergeCell ref="N73:N76"/>
    <mergeCell ref="O73:O76"/>
    <mergeCell ref="P73:P76"/>
    <mergeCell ref="Q73:Q76"/>
    <mergeCell ref="R73:R76"/>
    <mergeCell ref="Z73:Z76"/>
    <mergeCell ref="AE73:AE76"/>
    <mergeCell ref="AJ73:AJ76"/>
    <mergeCell ref="AK73:AK76"/>
    <mergeCell ref="AL73:AL76"/>
    <mergeCell ref="AM73:AM76"/>
    <mergeCell ref="AN73:AN76"/>
    <mergeCell ref="AO73:AO76"/>
    <mergeCell ref="AP73:AP76"/>
    <mergeCell ref="AQ73:AQ76"/>
    <mergeCell ref="I62:I64"/>
    <mergeCell ref="Z62:Z64"/>
    <mergeCell ref="AQ77:AQ81"/>
    <mergeCell ref="Z69:Z72"/>
    <mergeCell ref="AE69:AE72"/>
    <mergeCell ref="AJ69:AJ72"/>
    <mergeCell ref="AK69:AK72"/>
    <mergeCell ref="AL69:AL72"/>
    <mergeCell ref="AM69:AM72"/>
    <mergeCell ref="M69:M72"/>
    <mergeCell ref="N69:N72"/>
    <mergeCell ref="O69:O72"/>
    <mergeCell ref="P69:P72"/>
    <mergeCell ref="Q69:Q72"/>
    <mergeCell ref="R69:R72"/>
    <mergeCell ref="AQ65:AQ68"/>
    <mergeCell ref="AQ69:AQ72"/>
    <mergeCell ref="AN82:AN85"/>
    <mergeCell ref="AO82:AO85"/>
    <mergeCell ref="AP82:AP85"/>
    <mergeCell ref="AQ82:AQ85"/>
    <mergeCell ref="Q86:Q89"/>
    <mergeCell ref="R86:R89"/>
    <mergeCell ref="Z86:Z89"/>
    <mergeCell ref="AE86:AE89"/>
    <mergeCell ref="AJ86:AJ89"/>
    <mergeCell ref="AK86:AK89"/>
    <mergeCell ref="AL86:AL89"/>
    <mergeCell ref="AM88:AM89"/>
    <mergeCell ref="AN88:AN89"/>
    <mergeCell ref="AO88:AO89"/>
    <mergeCell ref="AP88:AP89"/>
    <mergeCell ref="AQ88:AQ89"/>
    <mergeCell ref="AQ86:AQ87"/>
    <mergeCell ref="AM86:AM87"/>
    <mergeCell ref="Z82:Z85"/>
    <mergeCell ref="A90:A92"/>
    <mergeCell ref="B90:B92"/>
    <mergeCell ref="C90:C92"/>
    <mergeCell ref="D90:D92"/>
    <mergeCell ref="E90:E92"/>
    <mergeCell ref="F90:F92"/>
    <mergeCell ref="G90:G92"/>
    <mergeCell ref="H90:H92"/>
    <mergeCell ref="I90:I92"/>
    <mergeCell ref="J90:J92"/>
    <mergeCell ref="K90:K92"/>
    <mergeCell ref="L90:L92"/>
    <mergeCell ref="M90:M92"/>
    <mergeCell ref="N90:N92"/>
    <mergeCell ref="O90:O92"/>
    <mergeCell ref="P90:P92"/>
    <mergeCell ref="Q90:Q92"/>
    <mergeCell ref="R90:R92"/>
    <mergeCell ref="Z90:Z92"/>
    <mergeCell ref="AE90:AE92"/>
    <mergeCell ref="AJ90:AJ92"/>
    <mergeCell ref="AK90:AK92"/>
    <mergeCell ref="AL90:AL92"/>
    <mergeCell ref="AM90:AM91"/>
    <mergeCell ref="AN90:AN91"/>
    <mergeCell ref="AO90:AO91"/>
    <mergeCell ref="AP90:AP91"/>
    <mergeCell ref="AQ90:AQ91"/>
    <mergeCell ref="A93:A95"/>
    <mergeCell ref="B93:B95"/>
    <mergeCell ref="C93:C95"/>
    <mergeCell ref="D93:D95"/>
    <mergeCell ref="E93:E95"/>
    <mergeCell ref="F93:F95"/>
    <mergeCell ref="G93:G95"/>
    <mergeCell ref="H93:H95"/>
    <mergeCell ref="I93:I95"/>
    <mergeCell ref="J93:J95"/>
    <mergeCell ref="K93:K95"/>
    <mergeCell ref="L93:L95"/>
    <mergeCell ref="M93:M95"/>
    <mergeCell ref="N93:N95"/>
    <mergeCell ref="O93:O95"/>
    <mergeCell ref="P93:P95"/>
    <mergeCell ref="Q93:Q95"/>
    <mergeCell ref="R93:R95"/>
    <mergeCell ref="Z93:Z95"/>
    <mergeCell ref="AE93:AE95"/>
    <mergeCell ref="AJ93:AJ95"/>
    <mergeCell ref="AK93:AK95"/>
    <mergeCell ref="AL93:AL95"/>
    <mergeCell ref="AM93:AM95"/>
    <mergeCell ref="AN93:AN95"/>
    <mergeCell ref="AO93:AO95"/>
    <mergeCell ref="AP93:AP95"/>
    <mergeCell ref="AQ93:AQ95"/>
    <mergeCell ref="Q96:Q98"/>
    <mergeCell ref="R96:R98"/>
    <mergeCell ref="Z96:Z98"/>
    <mergeCell ref="AE96:AE98"/>
    <mergeCell ref="AJ96:AJ98"/>
    <mergeCell ref="AK96:AK98"/>
    <mergeCell ref="AL96:AL98"/>
    <mergeCell ref="AM96:AM97"/>
    <mergeCell ref="AN96:AN97"/>
    <mergeCell ref="AO96:AO97"/>
    <mergeCell ref="AP96:AP97"/>
    <mergeCell ref="AQ96:AQ97"/>
    <mergeCell ref="AO102:AO103"/>
    <mergeCell ref="AP102:AP103"/>
    <mergeCell ref="AQ102:AQ103"/>
    <mergeCell ref="AN102:AN103"/>
    <mergeCell ref="J99:J101"/>
    <mergeCell ref="K99:K101"/>
    <mergeCell ref="L99:L101"/>
    <mergeCell ref="M99:M101"/>
    <mergeCell ref="N99:N101"/>
    <mergeCell ref="O99:O101"/>
    <mergeCell ref="P99:P101"/>
    <mergeCell ref="Q99:Q101"/>
    <mergeCell ref="R99:R101"/>
    <mergeCell ref="Z99:Z101"/>
    <mergeCell ref="AE99:AE101"/>
    <mergeCell ref="AJ99:AJ101"/>
    <mergeCell ref="AK99:AK101"/>
    <mergeCell ref="AL99:AL101"/>
    <mergeCell ref="AM99:AM100"/>
    <mergeCell ref="AN99:AN100"/>
    <mergeCell ref="AO99:AO100"/>
    <mergeCell ref="AJ105:AJ107"/>
    <mergeCell ref="AK105:AK107"/>
    <mergeCell ref="AL105:AL107"/>
    <mergeCell ref="AM105:AM107"/>
    <mergeCell ref="AN105:AN107"/>
    <mergeCell ref="AO105:AO107"/>
    <mergeCell ref="AP99:AP100"/>
    <mergeCell ref="AQ99:AQ100"/>
    <mergeCell ref="A102:A104"/>
    <mergeCell ref="B102:B104"/>
    <mergeCell ref="C102:C104"/>
    <mergeCell ref="D102:D104"/>
    <mergeCell ref="E102:E104"/>
    <mergeCell ref="F102:F104"/>
    <mergeCell ref="G102:G104"/>
    <mergeCell ref="H102:H104"/>
    <mergeCell ref="I102:I104"/>
    <mergeCell ref="J102:J104"/>
    <mergeCell ref="K102:K104"/>
    <mergeCell ref="L102:L104"/>
    <mergeCell ref="M102:M104"/>
    <mergeCell ref="N102:N104"/>
    <mergeCell ref="O102:O104"/>
    <mergeCell ref="P102:P104"/>
    <mergeCell ref="Q102:Q104"/>
    <mergeCell ref="R102:R104"/>
    <mergeCell ref="Z102:Z104"/>
    <mergeCell ref="AE102:AE104"/>
    <mergeCell ref="AJ102:AJ104"/>
    <mergeCell ref="AK102:AK104"/>
    <mergeCell ref="AL102:AL104"/>
    <mergeCell ref="AM102:AM103"/>
    <mergeCell ref="AP105:AP107"/>
    <mergeCell ref="AQ105:AQ107"/>
    <mergeCell ref="J108:J110"/>
    <mergeCell ref="K108:K110"/>
    <mergeCell ref="L108:L110"/>
    <mergeCell ref="M108:M110"/>
    <mergeCell ref="N108:N110"/>
    <mergeCell ref="O108:O110"/>
    <mergeCell ref="P108:P110"/>
    <mergeCell ref="Q108:Q110"/>
    <mergeCell ref="R108:R110"/>
    <mergeCell ref="Z108:Z110"/>
    <mergeCell ref="AE108:AE110"/>
    <mergeCell ref="AJ108:AJ110"/>
    <mergeCell ref="AK108:AK110"/>
    <mergeCell ref="AL108:AL110"/>
    <mergeCell ref="AM108:AM110"/>
    <mergeCell ref="AN108:AN110"/>
    <mergeCell ref="AO108:AO110"/>
    <mergeCell ref="AP108:AP110"/>
    <mergeCell ref="AQ108:AQ110"/>
    <mergeCell ref="J105:J107"/>
    <mergeCell ref="K105:K107"/>
    <mergeCell ref="L105:L107"/>
    <mergeCell ref="M105:M107"/>
    <mergeCell ref="N105:N107"/>
    <mergeCell ref="O105:O107"/>
    <mergeCell ref="P105:P107"/>
    <mergeCell ref="Q105:Q107"/>
    <mergeCell ref="R105:R107"/>
    <mergeCell ref="Z105:Z107"/>
    <mergeCell ref="AE105:AE107"/>
    <mergeCell ref="A111:A114"/>
    <mergeCell ref="B111:B114"/>
    <mergeCell ref="C111:C114"/>
    <mergeCell ref="D111:D114"/>
    <mergeCell ref="E111:E114"/>
    <mergeCell ref="F111:F114"/>
    <mergeCell ref="G111:G114"/>
    <mergeCell ref="H111:H114"/>
    <mergeCell ref="I111:I114"/>
    <mergeCell ref="J111:J114"/>
    <mergeCell ref="K111:K114"/>
    <mergeCell ref="L111:L114"/>
    <mergeCell ref="M111:M114"/>
    <mergeCell ref="N111:N114"/>
    <mergeCell ref="O111:O114"/>
    <mergeCell ref="P111:P114"/>
    <mergeCell ref="Q111:Q114"/>
    <mergeCell ref="R111:R114"/>
    <mergeCell ref="Z111:Z114"/>
    <mergeCell ref="AE111:AE114"/>
    <mergeCell ref="AJ111:AJ114"/>
    <mergeCell ref="AK111:AK114"/>
    <mergeCell ref="AL111:AL114"/>
    <mergeCell ref="AM111:AM114"/>
    <mergeCell ref="AN111:AN114"/>
    <mergeCell ref="AO111:AO114"/>
    <mergeCell ref="AP111:AP114"/>
    <mergeCell ref="AQ111:AQ114"/>
    <mergeCell ref="I108:I110"/>
    <mergeCell ref="A115:A117"/>
    <mergeCell ref="B115:B117"/>
    <mergeCell ref="C115:C117"/>
    <mergeCell ref="D115:D117"/>
    <mergeCell ref="E115:E117"/>
    <mergeCell ref="F115:F117"/>
    <mergeCell ref="G115:G117"/>
    <mergeCell ref="H115:H117"/>
    <mergeCell ref="I115:I117"/>
    <mergeCell ref="J115:J117"/>
    <mergeCell ref="K115:K117"/>
    <mergeCell ref="L115:L117"/>
    <mergeCell ref="M115:M117"/>
    <mergeCell ref="N115:N117"/>
    <mergeCell ref="O115:O117"/>
    <mergeCell ref="P115:P117"/>
    <mergeCell ref="Q115:Q117"/>
    <mergeCell ref="AN115:AN117"/>
    <mergeCell ref="AO115:AO117"/>
    <mergeCell ref="AP115:AP117"/>
    <mergeCell ref="AQ115:AQ117"/>
    <mergeCell ref="A118:A119"/>
    <mergeCell ref="B118:B120"/>
    <mergeCell ref="C118:C120"/>
    <mergeCell ref="D118:D120"/>
    <mergeCell ref="E118:E120"/>
    <mergeCell ref="F118:F120"/>
    <mergeCell ref="G118:G120"/>
    <mergeCell ref="H118:H120"/>
    <mergeCell ref="I118:I120"/>
    <mergeCell ref="J118:J120"/>
    <mergeCell ref="K118:K120"/>
    <mergeCell ref="L118:L120"/>
    <mergeCell ref="M118:M120"/>
    <mergeCell ref="N118:N120"/>
    <mergeCell ref="O118:O120"/>
    <mergeCell ref="P118:P120"/>
    <mergeCell ref="Q118:Q120"/>
    <mergeCell ref="R118:R120"/>
    <mergeCell ref="Z118:Z120"/>
    <mergeCell ref="AE118:AE120"/>
    <mergeCell ref="AJ118:AJ120"/>
    <mergeCell ref="AK118:AK120"/>
    <mergeCell ref="AL118:AL120"/>
    <mergeCell ref="AM118:AM120"/>
    <mergeCell ref="AN118:AN120"/>
    <mergeCell ref="AO118:AO120"/>
    <mergeCell ref="AP118:AP120"/>
    <mergeCell ref="AQ118:AQ120"/>
    <mergeCell ref="AM115:AM117"/>
    <mergeCell ref="O121:O123"/>
    <mergeCell ref="P121:P123"/>
    <mergeCell ref="Q121:Q123"/>
    <mergeCell ref="R121:R123"/>
    <mergeCell ref="Z121:Z123"/>
    <mergeCell ref="AE121:AE123"/>
    <mergeCell ref="AJ121:AJ123"/>
    <mergeCell ref="AK121:AK123"/>
    <mergeCell ref="AL121:AL123"/>
    <mergeCell ref="AM121:AM123"/>
    <mergeCell ref="AN121:AN123"/>
    <mergeCell ref="AO121:AO123"/>
    <mergeCell ref="AP121:AP123"/>
    <mergeCell ref="AQ121:AQ123"/>
    <mergeCell ref="A124:A126"/>
    <mergeCell ref="B124:B126"/>
    <mergeCell ref="C124:C126"/>
    <mergeCell ref="D124:D126"/>
    <mergeCell ref="E124:E126"/>
    <mergeCell ref="F124:F126"/>
    <mergeCell ref="G124:G126"/>
    <mergeCell ref="H124:H126"/>
    <mergeCell ref="I124:I126"/>
    <mergeCell ref="J124:J126"/>
    <mergeCell ref="K124:K126"/>
    <mergeCell ref="L124:L126"/>
    <mergeCell ref="M124:M126"/>
    <mergeCell ref="N124:N126"/>
    <mergeCell ref="O124:O126"/>
    <mergeCell ref="P124:P126"/>
    <mergeCell ref="Q124:Q126"/>
    <mergeCell ref="R124:R126"/>
    <mergeCell ref="S124:S126"/>
    <mergeCell ref="T124:T126"/>
    <mergeCell ref="U124:U126"/>
    <mergeCell ref="V124:V126"/>
    <mergeCell ref="AM124:AM126"/>
    <mergeCell ref="AN124:AN126"/>
    <mergeCell ref="AO124:AO126"/>
    <mergeCell ref="AP124:AP126"/>
    <mergeCell ref="AQ124:A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N127:N129"/>
    <mergeCell ref="O127:O129"/>
    <mergeCell ref="P127:P129"/>
    <mergeCell ref="Q127:Q129"/>
    <mergeCell ref="R127:R129"/>
    <mergeCell ref="Z127:Z129"/>
    <mergeCell ref="AE127:AE129"/>
    <mergeCell ref="AJ127:AJ129"/>
    <mergeCell ref="AK127:AK129"/>
    <mergeCell ref="AL127:AL129"/>
    <mergeCell ref="AM127:AM129"/>
    <mergeCell ref="AN127:AN129"/>
    <mergeCell ref="AO127:AO129"/>
    <mergeCell ref="AP127:AP129"/>
    <mergeCell ref="AQ127:AQ129"/>
    <mergeCell ref="A130:A131"/>
    <mergeCell ref="B130:B132"/>
    <mergeCell ref="C130:C132"/>
    <mergeCell ref="D130:D132"/>
    <mergeCell ref="E130:E132"/>
    <mergeCell ref="F130:F132"/>
    <mergeCell ref="G130:G132"/>
    <mergeCell ref="H130:H132"/>
    <mergeCell ref="I130:I132"/>
    <mergeCell ref="J130:J132"/>
    <mergeCell ref="K130:K132"/>
    <mergeCell ref="L130:L132"/>
    <mergeCell ref="M130:M132"/>
    <mergeCell ref="N130:N132"/>
    <mergeCell ref="O130:O132"/>
    <mergeCell ref="P130:P132"/>
    <mergeCell ref="Q130:Q132"/>
    <mergeCell ref="R130:R132"/>
    <mergeCell ref="Z130:Z132"/>
    <mergeCell ref="AE130:AE132"/>
    <mergeCell ref="AJ130:AJ132"/>
    <mergeCell ref="AK130:AK132"/>
    <mergeCell ref="AL130:AL132"/>
    <mergeCell ref="AM130:AM132"/>
    <mergeCell ref="AN130:AN132"/>
    <mergeCell ref="AO130:AO132"/>
    <mergeCell ref="AP130:AP132"/>
    <mergeCell ref="AQ130:AQ132"/>
    <mergeCell ref="E133:E137"/>
    <mergeCell ref="F133:F137"/>
    <mergeCell ref="G133:G137"/>
    <mergeCell ref="H133:H137"/>
    <mergeCell ref="I133:I137"/>
    <mergeCell ref="J133:J137"/>
    <mergeCell ref="K133:K137"/>
    <mergeCell ref="L133:L137"/>
    <mergeCell ref="M133:M137"/>
    <mergeCell ref="N133:N137"/>
    <mergeCell ref="O133:O137"/>
    <mergeCell ref="P133:P137"/>
    <mergeCell ref="Q133:Q137"/>
    <mergeCell ref="R133:R137"/>
    <mergeCell ref="Z133:Z137"/>
    <mergeCell ref="AE133:AE137"/>
    <mergeCell ref="AJ133:AJ137"/>
    <mergeCell ref="AK133:AK137"/>
    <mergeCell ref="AL133:AL137"/>
    <mergeCell ref="AM133:AM137"/>
    <mergeCell ref="AN133:AN137"/>
    <mergeCell ref="AO133:AO137"/>
    <mergeCell ref="AP133:AP137"/>
    <mergeCell ref="AQ133:AQ137"/>
    <mergeCell ref="A138:A141"/>
    <mergeCell ref="B138:B141"/>
    <mergeCell ref="C138:C141"/>
    <mergeCell ref="D138:D141"/>
    <mergeCell ref="E138:E141"/>
    <mergeCell ref="F138:F141"/>
    <mergeCell ref="G138:G141"/>
    <mergeCell ref="H138:H141"/>
    <mergeCell ref="I138:I141"/>
    <mergeCell ref="J138:J141"/>
    <mergeCell ref="K138:K141"/>
    <mergeCell ref="L138:L141"/>
    <mergeCell ref="M138:M141"/>
    <mergeCell ref="N138:N141"/>
    <mergeCell ref="O138:O141"/>
    <mergeCell ref="P138:P141"/>
    <mergeCell ref="Q138:Q141"/>
    <mergeCell ref="R138:R141"/>
    <mergeCell ref="Z138:Z141"/>
    <mergeCell ref="AE138:AE141"/>
    <mergeCell ref="AJ138:AJ141"/>
    <mergeCell ref="AK138:AK141"/>
    <mergeCell ref="AL138:AL141"/>
    <mergeCell ref="AM138:AM141"/>
    <mergeCell ref="AN138:AN141"/>
    <mergeCell ref="AO138:AO141"/>
    <mergeCell ref="AP138:AP141"/>
    <mergeCell ref="AQ138:AQ141"/>
    <mergeCell ref="A142:A143"/>
    <mergeCell ref="B142:B144"/>
    <mergeCell ref="C142:C144"/>
    <mergeCell ref="D142:D144"/>
    <mergeCell ref="E142:E144"/>
    <mergeCell ref="F142:F144"/>
    <mergeCell ref="G142:G144"/>
    <mergeCell ref="H142:H144"/>
    <mergeCell ref="I142:I144"/>
    <mergeCell ref="J142:J144"/>
    <mergeCell ref="K142:K144"/>
    <mergeCell ref="L142:L144"/>
    <mergeCell ref="M142:M144"/>
    <mergeCell ref="N142:N144"/>
    <mergeCell ref="O142:O144"/>
    <mergeCell ref="P142:P144"/>
    <mergeCell ref="Q142:Q144"/>
    <mergeCell ref="R142:R144"/>
    <mergeCell ref="Z142:Z144"/>
    <mergeCell ref="AE142:AE144"/>
    <mergeCell ref="AJ142:AJ144"/>
    <mergeCell ref="AN151:AN153"/>
    <mergeCell ref="AO151:AO153"/>
    <mergeCell ref="AK142:AK144"/>
    <mergeCell ref="AL142:AL144"/>
    <mergeCell ref="AM142:AM144"/>
    <mergeCell ref="AN142:AN144"/>
    <mergeCell ref="AO142:AO144"/>
    <mergeCell ref="AP142:AP144"/>
    <mergeCell ref="AQ142:AQ144"/>
    <mergeCell ref="Q148:Q150"/>
    <mergeCell ref="R148:R150"/>
    <mergeCell ref="Z148:Z150"/>
    <mergeCell ref="AE148:AE150"/>
    <mergeCell ref="AJ148:AJ150"/>
    <mergeCell ref="AK148:AK150"/>
    <mergeCell ref="AL148:AL150"/>
    <mergeCell ref="AM148:AM150"/>
    <mergeCell ref="AN148:AN150"/>
    <mergeCell ref="AO148:AO150"/>
    <mergeCell ref="AP148:AP150"/>
    <mergeCell ref="AP151:AP153"/>
    <mergeCell ref="AQ151:AQ153"/>
    <mergeCell ref="AM145:AM147"/>
    <mergeCell ref="AN145:AN147"/>
    <mergeCell ref="AO145:AO147"/>
    <mergeCell ref="AP145:AP147"/>
    <mergeCell ref="AQ145:AQ147"/>
    <mergeCell ref="Q145:Q147"/>
    <mergeCell ref="R145:R147"/>
    <mergeCell ref="Z145:Z147"/>
    <mergeCell ref="AE145:AE147"/>
    <mergeCell ref="R151:R153"/>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N148:N150"/>
    <mergeCell ref="O148:O150"/>
    <mergeCell ref="P148:P150"/>
    <mergeCell ref="M145:M147"/>
    <mergeCell ref="N145:N147"/>
    <mergeCell ref="O145:O147"/>
    <mergeCell ref="P145:P147"/>
    <mergeCell ref="D154:D157"/>
    <mergeCell ref="E154:E157"/>
    <mergeCell ref="F154:F157"/>
    <mergeCell ref="G154:G157"/>
    <mergeCell ref="H154:H157"/>
    <mergeCell ref="I154:I157"/>
    <mergeCell ref="J154:J157"/>
    <mergeCell ref="K154:K157"/>
    <mergeCell ref="L154:L157"/>
    <mergeCell ref="M154:M157"/>
    <mergeCell ref="N154:N157"/>
    <mergeCell ref="O154:O157"/>
    <mergeCell ref="P154:P157"/>
    <mergeCell ref="Q154:Q157"/>
    <mergeCell ref="AQ148:AQ150"/>
    <mergeCell ref="A151:A152"/>
    <mergeCell ref="B151:B153"/>
    <mergeCell ref="C151:C153"/>
    <mergeCell ref="D151:D153"/>
    <mergeCell ref="E151:E153"/>
    <mergeCell ref="F151:F153"/>
    <mergeCell ref="G151:G153"/>
    <mergeCell ref="H151:H153"/>
    <mergeCell ref="I151:I153"/>
    <mergeCell ref="J151:J153"/>
    <mergeCell ref="K151:K153"/>
    <mergeCell ref="L151:L153"/>
    <mergeCell ref="M151:M153"/>
    <mergeCell ref="N151:N153"/>
    <mergeCell ref="O151:O153"/>
    <mergeCell ref="P151:P153"/>
    <mergeCell ref="Q151:Q153"/>
    <mergeCell ref="R154:R157"/>
    <mergeCell ref="Z154:Z157"/>
    <mergeCell ref="AE154:AE157"/>
    <mergeCell ref="AJ154:AJ157"/>
    <mergeCell ref="AK154:AK157"/>
    <mergeCell ref="AL154:AL157"/>
    <mergeCell ref="A158:A163"/>
    <mergeCell ref="B158:B163"/>
    <mergeCell ref="C158:C163"/>
    <mergeCell ref="D158:D163"/>
    <mergeCell ref="E158:E163"/>
    <mergeCell ref="F158:F163"/>
    <mergeCell ref="G158:G163"/>
    <mergeCell ref="H158:H163"/>
    <mergeCell ref="I158:I163"/>
    <mergeCell ref="J158:J163"/>
    <mergeCell ref="K158:K163"/>
    <mergeCell ref="L158:L163"/>
    <mergeCell ref="M158:M163"/>
    <mergeCell ref="N158:N163"/>
    <mergeCell ref="O158:O163"/>
    <mergeCell ref="P158:P163"/>
    <mergeCell ref="Q158:Q163"/>
    <mergeCell ref="R158:R163"/>
    <mergeCell ref="Z158:Z163"/>
    <mergeCell ref="AE158:AE163"/>
    <mergeCell ref="AJ158:AJ163"/>
    <mergeCell ref="AK158:AK163"/>
    <mergeCell ref="AL158:AL163"/>
    <mergeCell ref="A154:A157"/>
    <mergeCell ref="B154:B157"/>
    <mergeCell ref="C154:C157"/>
    <mergeCell ref="AM160:AM161"/>
    <mergeCell ref="AN160:AN161"/>
    <mergeCell ref="AO160:AO161"/>
    <mergeCell ref="AP160:AP161"/>
    <mergeCell ref="AQ160:AQ161"/>
    <mergeCell ref="AM162:AM163"/>
    <mergeCell ref="AN162:AN163"/>
    <mergeCell ref="AO162:AO163"/>
    <mergeCell ref="AP162:AP163"/>
    <mergeCell ref="AQ162:AQ163"/>
    <mergeCell ref="A164:A166"/>
    <mergeCell ref="B164:B166"/>
    <mergeCell ref="C164:C166"/>
    <mergeCell ref="D164:D166"/>
    <mergeCell ref="E164:E166"/>
    <mergeCell ref="F164:F166"/>
    <mergeCell ref="G164:G166"/>
    <mergeCell ref="H164:H166"/>
    <mergeCell ref="I164:I166"/>
    <mergeCell ref="J164:J166"/>
    <mergeCell ref="K164:K166"/>
    <mergeCell ref="L164:L166"/>
    <mergeCell ref="M164:M166"/>
    <mergeCell ref="N164:N166"/>
    <mergeCell ref="O164:O166"/>
    <mergeCell ref="P164:P166"/>
    <mergeCell ref="Q164:Q166"/>
    <mergeCell ref="R164:R166"/>
    <mergeCell ref="Z164:Z166"/>
    <mergeCell ref="AE164:AE166"/>
    <mergeCell ref="AJ164:AJ166"/>
    <mergeCell ref="AK164:AK166"/>
    <mergeCell ref="AN165:AN166"/>
    <mergeCell ref="AO165:AO166"/>
    <mergeCell ref="AP165:AP166"/>
    <mergeCell ref="AQ165:AQ166"/>
    <mergeCell ref="A167:A171"/>
    <mergeCell ref="B167:B171"/>
    <mergeCell ref="C167:C171"/>
    <mergeCell ref="D167:D171"/>
    <mergeCell ref="E167:E171"/>
    <mergeCell ref="F167:F171"/>
    <mergeCell ref="G167:G171"/>
    <mergeCell ref="H167:H171"/>
    <mergeCell ref="I167:I171"/>
    <mergeCell ref="J167:J171"/>
    <mergeCell ref="K167:K171"/>
    <mergeCell ref="L167:L171"/>
    <mergeCell ref="M167:M171"/>
    <mergeCell ref="N167:N171"/>
    <mergeCell ref="O167:O171"/>
    <mergeCell ref="P167:P171"/>
    <mergeCell ref="Q167:Q171"/>
    <mergeCell ref="R167:R171"/>
    <mergeCell ref="Z167:Z171"/>
    <mergeCell ref="AE167:AE171"/>
    <mergeCell ref="AJ167:AJ171"/>
    <mergeCell ref="AK167:AK171"/>
    <mergeCell ref="AL167:AL171"/>
    <mergeCell ref="AM170:AM171"/>
    <mergeCell ref="AN170:AN171"/>
    <mergeCell ref="AO170:AO171"/>
    <mergeCell ref="AP170:AP171"/>
    <mergeCell ref="AQ170:AQ171"/>
    <mergeCell ref="B180:B183"/>
    <mergeCell ref="C180:C183"/>
    <mergeCell ref="D180:D183"/>
    <mergeCell ref="E180:E183"/>
    <mergeCell ref="F180:F183"/>
    <mergeCell ref="G180:G183"/>
    <mergeCell ref="H180:H183"/>
    <mergeCell ref="I180:I183"/>
    <mergeCell ref="J180:J183"/>
    <mergeCell ref="K180:K183"/>
    <mergeCell ref="L180:L183"/>
    <mergeCell ref="M180:M183"/>
    <mergeCell ref="N180:N183"/>
    <mergeCell ref="O180:O183"/>
    <mergeCell ref="P180:P183"/>
    <mergeCell ref="Q180:Q183"/>
    <mergeCell ref="R180:R183"/>
    <mergeCell ref="Z180:Z183"/>
    <mergeCell ref="AE180:AE183"/>
    <mergeCell ref="AJ180:AJ183"/>
    <mergeCell ref="AK180:AK183"/>
    <mergeCell ref="AL180:AL183"/>
    <mergeCell ref="AM180:AM183"/>
    <mergeCell ref="AN180:AN183"/>
    <mergeCell ref="AO180:AO183"/>
    <mergeCell ref="AP180:AP183"/>
    <mergeCell ref="AQ180:AQ183"/>
    <mergeCell ref="A184:A186"/>
    <mergeCell ref="B184:B186"/>
    <mergeCell ref="C184:C186"/>
    <mergeCell ref="D184:D186"/>
    <mergeCell ref="E184:E186"/>
    <mergeCell ref="F184:F186"/>
    <mergeCell ref="G184:G186"/>
    <mergeCell ref="H184:H186"/>
    <mergeCell ref="I184:I186"/>
    <mergeCell ref="J184:J186"/>
    <mergeCell ref="K184:K186"/>
    <mergeCell ref="L184:L186"/>
    <mergeCell ref="M184:M186"/>
    <mergeCell ref="N184:N186"/>
    <mergeCell ref="O184:O186"/>
    <mergeCell ref="P184:P186"/>
    <mergeCell ref="Q184:Q186"/>
    <mergeCell ref="R184:R186"/>
    <mergeCell ref="Z184:Z186"/>
    <mergeCell ref="AE184:AE186"/>
    <mergeCell ref="AJ184:AJ186"/>
    <mergeCell ref="AK184:AK186"/>
    <mergeCell ref="AL184:AL186"/>
    <mergeCell ref="AM184:AM186"/>
    <mergeCell ref="AN184:AN186"/>
    <mergeCell ref="AO184:AO186"/>
    <mergeCell ref="AP184:AP186"/>
    <mergeCell ref="AQ184:AQ186"/>
    <mergeCell ref="A187:A189"/>
    <mergeCell ref="B187:B189"/>
    <mergeCell ref="C187:C189"/>
    <mergeCell ref="D187:D189"/>
    <mergeCell ref="E187:E189"/>
    <mergeCell ref="F187:F189"/>
    <mergeCell ref="G187:G189"/>
    <mergeCell ref="H187:H189"/>
    <mergeCell ref="I187:I189"/>
    <mergeCell ref="J187:J189"/>
    <mergeCell ref="K187:K189"/>
    <mergeCell ref="L187:L189"/>
    <mergeCell ref="M187:M189"/>
    <mergeCell ref="N187:N189"/>
    <mergeCell ref="O187:O189"/>
    <mergeCell ref="P187:P189"/>
    <mergeCell ref="Q187:Q189"/>
    <mergeCell ref="R187:R189"/>
    <mergeCell ref="Z187:Z189"/>
    <mergeCell ref="AE187:AE189"/>
    <mergeCell ref="AJ187:AJ189"/>
    <mergeCell ref="AK187:AK189"/>
    <mergeCell ref="AL187:AL189"/>
    <mergeCell ref="AM187:AM189"/>
    <mergeCell ref="AN187:AN189"/>
    <mergeCell ref="AO187:AO189"/>
    <mergeCell ref="AP187:AP189"/>
    <mergeCell ref="AQ187:AQ189"/>
    <mergeCell ref="A190:A191"/>
    <mergeCell ref="B190:B192"/>
    <mergeCell ref="C190:C192"/>
    <mergeCell ref="D190:D192"/>
    <mergeCell ref="E190:E192"/>
    <mergeCell ref="F190:F192"/>
    <mergeCell ref="G190:G192"/>
    <mergeCell ref="H190:H192"/>
    <mergeCell ref="I190:I192"/>
    <mergeCell ref="J190:J192"/>
    <mergeCell ref="K190:K192"/>
    <mergeCell ref="L190:L192"/>
    <mergeCell ref="M190:M192"/>
    <mergeCell ref="N190:N192"/>
    <mergeCell ref="O190:O192"/>
    <mergeCell ref="P190:P192"/>
    <mergeCell ref="Q190:Q192"/>
    <mergeCell ref="R190:R192"/>
    <mergeCell ref="Z190:Z192"/>
    <mergeCell ref="AE190:AE192"/>
    <mergeCell ref="AJ190:AJ192"/>
    <mergeCell ref="AK190:AK192"/>
    <mergeCell ref="AL190:AL192"/>
    <mergeCell ref="G193:G195"/>
    <mergeCell ref="H193:H195"/>
    <mergeCell ref="I193:I195"/>
    <mergeCell ref="J193:J195"/>
    <mergeCell ref="K193:K195"/>
    <mergeCell ref="L193:L195"/>
    <mergeCell ref="M193:M195"/>
    <mergeCell ref="N193:N195"/>
    <mergeCell ref="O193:O195"/>
    <mergeCell ref="P193:P195"/>
    <mergeCell ref="Q193:Q195"/>
    <mergeCell ref="R193:R195"/>
    <mergeCell ref="Z193:Z195"/>
    <mergeCell ref="AE193:AE195"/>
    <mergeCell ref="AJ193:AJ195"/>
    <mergeCell ref="AK193:AK195"/>
    <mergeCell ref="AL193:AL195"/>
    <mergeCell ref="AM193:AM195"/>
    <mergeCell ref="AN193:AN195"/>
    <mergeCell ref="AO193:AO195"/>
    <mergeCell ref="AP193:AP195"/>
    <mergeCell ref="AQ193:AQ195"/>
    <mergeCell ref="A196:A198"/>
    <mergeCell ref="B196:B198"/>
    <mergeCell ref="C196:C198"/>
    <mergeCell ref="D196:D198"/>
    <mergeCell ref="E196:E198"/>
    <mergeCell ref="F196:F198"/>
    <mergeCell ref="G196:G198"/>
    <mergeCell ref="H196:H198"/>
    <mergeCell ref="I196:I198"/>
    <mergeCell ref="J196:J198"/>
    <mergeCell ref="K196:K198"/>
    <mergeCell ref="L196:L198"/>
    <mergeCell ref="M196:M198"/>
    <mergeCell ref="N196:N198"/>
    <mergeCell ref="O196:O198"/>
    <mergeCell ref="P196:P198"/>
    <mergeCell ref="Q196:Q198"/>
    <mergeCell ref="R196:R198"/>
    <mergeCell ref="Z196:Z198"/>
    <mergeCell ref="AE196:AE198"/>
    <mergeCell ref="AJ196:AJ198"/>
    <mergeCell ref="AK196:AK198"/>
    <mergeCell ref="AL196:AL198"/>
    <mergeCell ref="AM196:AM198"/>
    <mergeCell ref="AN196:AN198"/>
    <mergeCell ref="AO196:AO198"/>
    <mergeCell ref="AP196:AP198"/>
    <mergeCell ref="AQ196:AQ198"/>
    <mergeCell ref="A199:A200"/>
    <mergeCell ref="B199:B201"/>
    <mergeCell ref="C199:C201"/>
    <mergeCell ref="D199:D201"/>
    <mergeCell ref="E199:E201"/>
    <mergeCell ref="F199:F201"/>
    <mergeCell ref="G199:G201"/>
    <mergeCell ref="H199:H201"/>
    <mergeCell ref="I199:I201"/>
    <mergeCell ref="J199:J201"/>
    <mergeCell ref="K199:K201"/>
    <mergeCell ref="L199:L201"/>
    <mergeCell ref="M199:M201"/>
    <mergeCell ref="N199:N201"/>
    <mergeCell ref="O199:O201"/>
    <mergeCell ref="P199:P201"/>
    <mergeCell ref="Q199:Q201"/>
    <mergeCell ref="R199:R201"/>
    <mergeCell ref="Z199:Z201"/>
    <mergeCell ref="AE199:AE201"/>
    <mergeCell ref="AJ199:AJ201"/>
    <mergeCell ref="AK199:AK201"/>
    <mergeCell ref="AL199:AL201"/>
    <mergeCell ref="AM199:AM201"/>
    <mergeCell ref="AN199:AN201"/>
    <mergeCell ref="AO199:AO201"/>
    <mergeCell ref="AP199:AP201"/>
    <mergeCell ref="AQ199:AQ201"/>
    <mergeCell ref="A201:A205"/>
    <mergeCell ref="B202:B205"/>
    <mergeCell ref="C202:C205"/>
    <mergeCell ref="D202:D205"/>
    <mergeCell ref="E202:E205"/>
    <mergeCell ref="F202:F205"/>
    <mergeCell ref="G202:G205"/>
    <mergeCell ref="H202:H205"/>
    <mergeCell ref="I202:I205"/>
    <mergeCell ref="J202:J205"/>
    <mergeCell ref="K202:K205"/>
    <mergeCell ref="L202:L205"/>
    <mergeCell ref="M202:M205"/>
    <mergeCell ref="N202:N205"/>
    <mergeCell ref="O202:O205"/>
    <mergeCell ref="P202:P205"/>
    <mergeCell ref="Q202:Q205"/>
    <mergeCell ref="R202:R205"/>
    <mergeCell ref="Z202:Z205"/>
    <mergeCell ref="AE202:AE205"/>
    <mergeCell ref="A206:A208"/>
    <mergeCell ref="B206:B208"/>
    <mergeCell ref="C206:C208"/>
    <mergeCell ref="D206:D208"/>
    <mergeCell ref="E206:E208"/>
    <mergeCell ref="F206:F208"/>
    <mergeCell ref="G206:G208"/>
    <mergeCell ref="H206:H208"/>
    <mergeCell ref="I206:I208"/>
    <mergeCell ref="J206:J208"/>
    <mergeCell ref="K206:K208"/>
    <mergeCell ref="L206:L208"/>
    <mergeCell ref="M206:M208"/>
    <mergeCell ref="N206:N208"/>
    <mergeCell ref="O206:O208"/>
    <mergeCell ref="P206:P208"/>
    <mergeCell ref="Q206:Q208"/>
    <mergeCell ref="R206:R208"/>
    <mergeCell ref="Z206:Z208"/>
    <mergeCell ref="AE206:AE208"/>
    <mergeCell ref="AJ206:AJ208"/>
    <mergeCell ref="AK206:AK208"/>
    <mergeCell ref="AL206:AL208"/>
    <mergeCell ref="AM206:AM208"/>
    <mergeCell ref="AN206:AN208"/>
    <mergeCell ref="AO206:AO208"/>
    <mergeCell ref="AP206:AP208"/>
    <mergeCell ref="AQ206:AQ208"/>
    <mergeCell ref="A209:A213"/>
    <mergeCell ref="B209:B213"/>
    <mergeCell ref="C209:C213"/>
    <mergeCell ref="D209:D213"/>
    <mergeCell ref="E209:E213"/>
    <mergeCell ref="F209:F213"/>
    <mergeCell ref="G209:G213"/>
    <mergeCell ref="H209:H213"/>
    <mergeCell ref="I209:I213"/>
    <mergeCell ref="J209:J213"/>
    <mergeCell ref="K209:K213"/>
    <mergeCell ref="L209:L213"/>
    <mergeCell ref="M209:M213"/>
    <mergeCell ref="N209:N213"/>
    <mergeCell ref="O209:O213"/>
    <mergeCell ref="P209:P213"/>
    <mergeCell ref="Q209:Q213"/>
    <mergeCell ref="R209:R213"/>
    <mergeCell ref="Z209:Z213"/>
    <mergeCell ref="AE209:AE213"/>
    <mergeCell ref="AJ209:AJ213"/>
    <mergeCell ref="E214:E216"/>
    <mergeCell ref="F214:F216"/>
    <mergeCell ref="G214:G216"/>
    <mergeCell ref="H214:H216"/>
    <mergeCell ref="I214:I216"/>
    <mergeCell ref="J214:J216"/>
    <mergeCell ref="K214:K216"/>
    <mergeCell ref="L214:L216"/>
    <mergeCell ref="M214:M216"/>
    <mergeCell ref="N214:N216"/>
    <mergeCell ref="O214:O216"/>
    <mergeCell ref="P214:P216"/>
    <mergeCell ref="Q214:Q216"/>
    <mergeCell ref="R214:R216"/>
    <mergeCell ref="Z214:Z216"/>
    <mergeCell ref="AE214:AE216"/>
    <mergeCell ref="AJ214:AJ216"/>
    <mergeCell ref="AK214:AK216"/>
    <mergeCell ref="AL214:AL216"/>
    <mergeCell ref="AM215:AM216"/>
    <mergeCell ref="AN215:AN216"/>
    <mergeCell ref="AO215:AO216"/>
    <mergeCell ref="AP215:AP216"/>
    <mergeCell ref="AQ215:AQ216"/>
    <mergeCell ref="A221:A224"/>
    <mergeCell ref="B221:B224"/>
    <mergeCell ref="C221:C224"/>
    <mergeCell ref="D221:D224"/>
    <mergeCell ref="E221:E224"/>
    <mergeCell ref="F221:F224"/>
    <mergeCell ref="G221:G224"/>
    <mergeCell ref="H221:H224"/>
    <mergeCell ref="I221:I224"/>
    <mergeCell ref="J221:J224"/>
    <mergeCell ref="K221:K224"/>
    <mergeCell ref="L221:L224"/>
    <mergeCell ref="M221:M224"/>
    <mergeCell ref="N221:N224"/>
    <mergeCell ref="O221:O224"/>
    <mergeCell ref="P221:P224"/>
    <mergeCell ref="Q221:Q224"/>
    <mergeCell ref="R221:R224"/>
    <mergeCell ref="Z221:Z224"/>
    <mergeCell ref="AE221:AE224"/>
    <mergeCell ref="AJ221:AJ224"/>
    <mergeCell ref="AK221:AK224"/>
    <mergeCell ref="AL221:AL224"/>
    <mergeCell ref="AM221:AM224"/>
    <mergeCell ref="AN221:AN224"/>
    <mergeCell ref="AO221:AO224"/>
    <mergeCell ref="AP221:AP224"/>
    <mergeCell ref="AQ221:AQ224"/>
    <mergeCell ref="A225:A229"/>
    <mergeCell ref="B225:B229"/>
    <mergeCell ref="C225:C229"/>
    <mergeCell ref="D225:D229"/>
    <mergeCell ref="E225:E229"/>
    <mergeCell ref="F225:F229"/>
    <mergeCell ref="G225:G229"/>
    <mergeCell ref="H225:H229"/>
    <mergeCell ref="I225:I229"/>
    <mergeCell ref="J225:J229"/>
    <mergeCell ref="K225:K229"/>
    <mergeCell ref="L225:L229"/>
    <mergeCell ref="M225:M229"/>
    <mergeCell ref="N225:N229"/>
    <mergeCell ref="O225:O229"/>
    <mergeCell ref="P225:P229"/>
    <mergeCell ref="Q225:Q229"/>
    <mergeCell ref="R225:R229"/>
    <mergeCell ref="Z225:Z229"/>
    <mergeCell ref="AE225:AE229"/>
    <mergeCell ref="AJ225:AJ229"/>
    <mergeCell ref="AK225:AK229"/>
    <mergeCell ref="AL225:AL229"/>
    <mergeCell ref="AM225:AM229"/>
    <mergeCell ref="AN225:AN229"/>
    <mergeCell ref="AO225:AO229"/>
    <mergeCell ref="AP225:AP229"/>
    <mergeCell ref="AQ225:AQ229"/>
    <mergeCell ref="A230:A232"/>
    <mergeCell ref="B230:B232"/>
    <mergeCell ref="C230:C232"/>
    <mergeCell ref="D230:D232"/>
    <mergeCell ref="E230:E232"/>
    <mergeCell ref="F230:F232"/>
    <mergeCell ref="G230:G232"/>
    <mergeCell ref="H230:H232"/>
    <mergeCell ref="I230:I232"/>
    <mergeCell ref="J230:J232"/>
    <mergeCell ref="K230:K232"/>
    <mergeCell ref="L230:L232"/>
    <mergeCell ref="M230:M232"/>
    <mergeCell ref="N230:N232"/>
    <mergeCell ref="O230:O232"/>
    <mergeCell ref="P230:P232"/>
    <mergeCell ref="Q230:Q232"/>
    <mergeCell ref="AN230:AN232"/>
    <mergeCell ref="AO230:AO232"/>
    <mergeCell ref="AP230:AP232"/>
    <mergeCell ref="AQ230:AQ232"/>
    <mergeCell ref="A233:A234"/>
    <mergeCell ref="B233:B235"/>
    <mergeCell ref="C233:C235"/>
    <mergeCell ref="D233:D235"/>
    <mergeCell ref="E233:E235"/>
    <mergeCell ref="F233:F235"/>
    <mergeCell ref="G233:G235"/>
    <mergeCell ref="H233:H235"/>
    <mergeCell ref="I233:I235"/>
    <mergeCell ref="J233:J235"/>
    <mergeCell ref="K233:K235"/>
    <mergeCell ref="L233:L235"/>
    <mergeCell ref="M233:M235"/>
    <mergeCell ref="N233:N235"/>
    <mergeCell ref="O233:O235"/>
    <mergeCell ref="P233:P235"/>
    <mergeCell ref="Q233:Q235"/>
    <mergeCell ref="R233:R235"/>
    <mergeCell ref="Z233:Z235"/>
    <mergeCell ref="AE233:AE235"/>
    <mergeCell ref="AJ233:AJ235"/>
    <mergeCell ref="AK233:AK235"/>
    <mergeCell ref="AL233:AL235"/>
    <mergeCell ref="AM233:AM235"/>
    <mergeCell ref="AN233:AN235"/>
    <mergeCell ref="AO233:AO235"/>
    <mergeCell ref="AP233:AP235"/>
    <mergeCell ref="AQ233:AQ235"/>
    <mergeCell ref="R236:R240"/>
    <mergeCell ref="Z236:Z240"/>
    <mergeCell ref="AE236:AE240"/>
    <mergeCell ref="AJ236:AJ240"/>
    <mergeCell ref="AK236:AK240"/>
    <mergeCell ref="AL236:AL240"/>
    <mergeCell ref="AM236:AM240"/>
    <mergeCell ref="AN236:AN240"/>
    <mergeCell ref="AO236:AO240"/>
    <mergeCell ref="AP236:AP240"/>
    <mergeCell ref="AQ236:AQ240"/>
    <mergeCell ref="A241:A243"/>
    <mergeCell ref="B241:B243"/>
    <mergeCell ref="C241:C243"/>
    <mergeCell ref="D241:D243"/>
    <mergeCell ref="E241:E243"/>
    <mergeCell ref="F241:F243"/>
    <mergeCell ref="G241:G243"/>
    <mergeCell ref="H241:H243"/>
    <mergeCell ref="I241:I243"/>
    <mergeCell ref="J241:J243"/>
    <mergeCell ref="K241:K243"/>
    <mergeCell ref="L241:L243"/>
    <mergeCell ref="M241:M243"/>
    <mergeCell ref="N241:N243"/>
    <mergeCell ref="O241:O243"/>
    <mergeCell ref="P241:P243"/>
    <mergeCell ref="Q241:Q243"/>
    <mergeCell ref="R241:R243"/>
    <mergeCell ref="S241:S243"/>
    <mergeCell ref="T241:T243"/>
    <mergeCell ref="U241:U243"/>
    <mergeCell ref="V241:V243"/>
    <mergeCell ref="W241:W243"/>
    <mergeCell ref="X241:X243"/>
    <mergeCell ref="Y241:Y243"/>
    <mergeCell ref="Z241:Z243"/>
    <mergeCell ref="AE241:AE243"/>
    <mergeCell ref="AJ241:AJ243"/>
    <mergeCell ref="AK241:AK243"/>
    <mergeCell ref="AL241:AL243"/>
    <mergeCell ref="AM241:AM243"/>
    <mergeCell ref="AN241:AN243"/>
    <mergeCell ref="AO241:AO243"/>
    <mergeCell ref="AP241:AP243"/>
    <mergeCell ref="AQ241:AQ243"/>
    <mergeCell ref="A244:A247"/>
    <mergeCell ref="B244:B247"/>
    <mergeCell ref="C244:C247"/>
    <mergeCell ref="D244:D247"/>
    <mergeCell ref="E244:E247"/>
    <mergeCell ref="F244:F247"/>
    <mergeCell ref="G244:G247"/>
    <mergeCell ref="H244:H247"/>
    <mergeCell ref="I244:I247"/>
    <mergeCell ref="J244:J247"/>
    <mergeCell ref="K244:K247"/>
    <mergeCell ref="L244:L247"/>
    <mergeCell ref="M244:M247"/>
    <mergeCell ref="N244:N247"/>
    <mergeCell ref="O244:O247"/>
    <mergeCell ref="P244:P247"/>
    <mergeCell ref="Q244:Q247"/>
    <mergeCell ref="R244:R247"/>
    <mergeCell ref="Z244:Z247"/>
    <mergeCell ref="AE244:AE247"/>
    <mergeCell ref="AJ244:AJ247"/>
    <mergeCell ref="AK244:AK247"/>
    <mergeCell ref="AL244:AL247"/>
    <mergeCell ref="AM244:AM247"/>
    <mergeCell ref="AN248:AN250"/>
    <mergeCell ref="AO248:AO250"/>
    <mergeCell ref="AP248:AP250"/>
    <mergeCell ref="AQ248:AQ250"/>
    <mergeCell ref="A251:A253"/>
    <mergeCell ref="B251:B253"/>
    <mergeCell ref="C251:C253"/>
    <mergeCell ref="D251:D253"/>
    <mergeCell ref="E251:E253"/>
    <mergeCell ref="F251:F253"/>
    <mergeCell ref="G251:G253"/>
    <mergeCell ref="H251:H253"/>
    <mergeCell ref="I251:I253"/>
    <mergeCell ref="J251:J253"/>
    <mergeCell ref="K251:K253"/>
    <mergeCell ref="L251:L253"/>
    <mergeCell ref="M251:M253"/>
    <mergeCell ref="N251:N253"/>
    <mergeCell ref="O251:O253"/>
    <mergeCell ref="P251:P253"/>
    <mergeCell ref="Q251:Q253"/>
    <mergeCell ref="R251:R253"/>
    <mergeCell ref="S251:S253"/>
    <mergeCell ref="T251:T253"/>
    <mergeCell ref="U251:U253"/>
    <mergeCell ref="V251:V253"/>
    <mergeCell ref="C254:C257"/>
    <mergeCell ref="D254:D257"/>
    <mergeCell ref="E254:E257"/>
    <mergeCell ref="F254:F257"/>
    <mergeCell ref="G254:G257"/>
    <mergeCell ref="H254:H257"/>
    <mergeCell ref="I254:I257"/>
    <mergeCell ref="J254:J257"/>
    <mergeCell ref="K254:K257"/>
    <mergeCell ref="L254:L257"/>
    <mergeCell ref="M254:M257"/>
    <mergeCell ref="N254:N257"/>
    <mergeCell ref="O254:O257"/>
    <mergeCell ref="P254:P257"/>
    <mergeCell ref="Q254:Q257"/>
    <mergeCell ref="A258:A263"/>
    <mergeCell ref="B258:B263"/>
    <mergeCell ref="C258:C263"/>
    <mergeCell ref="D258:D263"/>
    <mergeCell ref="E258:E263"/>
    <mergeCell ref="F258:F263"/>
    <mergeCell ref="G258:G263"/>
    <mergeCell ref="H258:H263"/>
    <mergeCell ref="I258:I263"/>
    <mergeCell ref="J258:J263"/>
    <mergeCell ref="K258:K263"/>
    <mergeCell ref="L258:L263"/>
    <mergeCell ref="M258:M263"/>
    <mergeCell ref="N258:N263"/>
    <mergeCell ref="O258:O263"/>
    <mergeCell ref="P258:P263"/>
    <mergeCell ref="Q258:Q263"/>
    <mergeCell ref="AO270:AO271"/>
    <mergeCell ref="AP270:AP271"/>
    <mergeCell ref="AQ270:AQ271"/>
    <mergeCell ref="AM278:AM279"/>
    <mergeCell ref="AN278:AN279"/>
    <mergeCell ref="AO278:AO279"/>
    <mergeCell ref="AP278:AP279"/>
    <mergeCell ref="AQ278:AQ279"/>
    <mergeCell ref="AK272:AK275"/>
    <mergeCell ref="AL272:AL275"/>
    <mergeCell ref="Z254:Z257"/>
    <mergeCell ref="AE254:AE257"/>
    <mergeCell ref="AJ254:AJ257"/>
    <mergeCell ref="AK254:AK257"/>
    <mergeCell ref="AL254:AL257"/>
    <mergeCell ref="AM264:AM265"/>
    <mergeCell ref="Z272:Z275"/>
    <mergeCell ref="AE272:AE275"/>
    <mergeCell ref="AJ272:AJ275"/>
    <mergeCell ref="AM258:AM259"/>
    <mergeCell ref="AN258:AN259"/>
    <mergeCell ref="AO258:AO259"/>
    <mergeCell ref="AP258:AP259"/>
    <mergeCell ref="AQ258:AQ259"/>
    <mergeCell ref="Z268:Z271"/>
    <mergeCell ref="AE268:AE271"/>
    <mergeCell ref="AJ268:AJ271"/>
    <mergeCell ref="AK268:AK271"/>
    <mergeCell ref="AN260:AN261"/>
    <mergeCell ref="AO260:AO261"/>
    <mergeCell ref="AP260:AP261"/>
    <mergeCell ref="AQ260:AQ261"/>
    <mergeCell ref="AL268:AL271"/>
    <mergeCell ref="AN264:AN265"/>
    <mergeCell ref="AO264:AO265"/>
    <mergeCell ref="AP264:AP265"/>
    <mergeCell ref="AQ264:AQ265"/>
    <mergeCell ref="I280:I283"/>
    <mergeCell ref="J280:J283"/>
    <mergeCell ref="K280:K283"/>
    <mergeCell ref="L280:L283"/>
    <mergeCell ref="M280:M283"/>
    <mergeCell ref="N280:N283"/>
    <mergeCell ref="O280:O283"/>
    <mergeCell ref="P280:P283"/>
    <mergeCell ref="Q280:Q283"/>
    <mergeCell ref="R280:R283"/>
    <mergeCell ref="Z280:Z283"/>
    <mergeCell ref="AE280:AE283"/>
    <mergeCell ref="AJ280:AJ283"/>
    <mergeCell ref="AK280:AK283"/>
    <mergeCell ref="AL280:AL283"/>
    <mergeCell ref="AM280:AM283"/>
    <mergeCell ref="AN280:AN283"/>
    <mergeCell ref="AO280:AO283"/>
    <mergeCell ref="AP280:AP283"/>
    <mergeCell ref="AQ280:AQ283"/>
    <mergeCell ref="AM268:AM269"/>
    <mergeCell ref="AN268:AN269"/>
    <mergeCell ref="AO268:AO269"/>
    <mergeCell ref="AP268:AP269"/>
    <mergeCell ref="AQ268:AQ269"/>
    <mergeCell ref="AM270:AM271"/>
    <mergeCell ref="AN270:AN271"/>
    <mergeCell ref="AL284:AL288"/>
    <mergeCell ref="AM284:AM286"/>
    <mergeCell ref="AN284:AN286"/>
    <mergeCell ref="AO284:AO286"/>
    <mergeCell ref="AP284:AP286"/>
    <mergeCell ref="AQ284:AQ286"/>
    <mergeCell ref="AM287:AM288"/>
    <mergeCell ref="AN287:AN288"/>
    <mergeCell ref="AO287:AO288"/>
    <mergeCell ref="AP287:AP288"/>
    <mergeCell ref="AQ287:AQ288"/>
    <mergeCell ref="A289:A291"/>
    <mergeCell ref="B289:B291"/>
    <mergeCell ref="C289:C291"/>
    <mergeCell ref="D289:D291"/>
    <mergeCell ref="E289:E291"/>
    <mergeCell ref="F289:F291"/>
    <mergeCell ref="G289:G291"/>
    <mergeCell ref="H289:H291"/>
    <mergeCell ref="I289:I291"/>
    <mergeCell ref="J289:J291"/>
    <mergeCell ref="K289:K291"/>
    <mergeCell ref="L289:L291"/>
    <mergeCell ref="M289:M291"/>
    <mergeCell ref="N289:N291"/>
    <mergeCell ref="O289:O291"/>
    <mergeCell ref="P289:P291"/>
    <mergeCell ref="Q289:Q291"/>
    <mergeCell ref="R289:R291"/>
    <mergeCell ref="Z289:Z291"/>
    <mergeCell ref="AE289:AE291"/>
    <mergeCell ref="AJ289:AJ291"/>
    <mergeCell ref="AK289:AK291"/>
    <mergeCell ref="AL289:AL291"/>
    <mergeCell ref="AM289:AM291"/>
    <mergeCell ref="AN289:AN291"/>
    <mergeCell ref="AO289:AO291"/>
    <mergeCell ref="AP289:AP291"/>
    <mergeCell ref="AQ289:AQ291"/>
    <mergeCell ref="P292:P294"/>
    <mergeCell ref="Q292:Q294"/>
    <mergeCell ref="R292:R294"/>
    <mergeCell ref="Z292:Z294"/>
    <mergeCell ref="AE292:AE294"/>
    <mergeCell ref="AJ292:AJ294"/>
    <mergeCell ref="AK292:AK294"/>
    <mergeCell ref="AL292:AL294"/>
    <mergeCell ref="A295:A297"/>
    <mergeCell ref="B295:B297"/>
    <mergeCell ref="C295:C297"/>
    <mergeCell ref="D295:D297"/>
    <mergeCell ref="E295:E297"/>
    <mergeCell ref="F295:F297"/>
    <mergeCell ref="G295:G297"/>
    <mergeCell ref="H295:H297"/>
    <mergeCell ref="I295:I297"/>
    <mergeCell ref="J295:J297"/>
    <mergeCell ref="K295:K297"/>
    <mergeCell ref="L295:L297"/>
    <mergeCell ref="M295:M297"/>
    <mergeCell ref="N295:N297"/>
    <mergeCell ref="O295:O297"/>
    <mergeCell ref="P295:P297"/>
    <mergeCell ref="Q295:Q297"/>
    <mergeCell ref="R295:R297"/>
    <mergeCell ref="Z295:Z297"/>
    <mergeCell ref="AE295:AE297"/>
    <mergeCell ref="AJ295:AJ297"/>
    <mergeCell ref="AK295:AK297"/>
    <mergeCell ref="AL295:AL297"/>
    <mergeCell ref="M292:M294"/>
    <mergeCell ref="AM295:AM297"/>
    <mergeCell ref="AN295:AN297"/>
    <mergeCell ref="AO295:AO297"/>
    <mergeCell ref="AP295:AP297"/>
    <mergeCell ref="AQ295:AQ297"/>
    <mergeCell ref="A298:A300"/>
    <mergeCell ref="B298:B300"/>
    <mergeCell ref="C298:C300"/>
    <mergeCell ref="D298:D300"/>
    <mergeCell ref="E298:E300"/>
    <mergeCell ref="F298:F300"/>
    <mergeCell ref="G298:G300"/>
    <mergeCell ref="H298:H300"/>
    <mergeCell ref="I298:I300"/>
    <mergeCell ref="J298:J300"/>
    <mergeCell ref="K298:K300"/>
    <mergeCell ref="L298:L300"/>
    <mergeCell ref="M298:M300"/>
    <mergeCell ref="N298:N300"/>
    <mergeCell ref="O298:O300"/>
    <mergeCell ref="P298:P300"/>
    <mergeCell ref="Q298:Q300"/>
    <mergeCell ref="R298:R300"/>
    <mergeCell ref="Z298:Z300"/>
    <mergeCell ref="AE298:AE300"/>
    <mergeCell ref="AJ298:AJ300"/>
    <mergeCell ref="AK298:AK300"/>
    <mergeCell ref="AL298:AL300"/>
    <mergeCell ref="AM298:AM300"/>
    <mergeCell ref="AN298:AN300"/>
    <mergeCell ref="AO298:AO300"/>
    <mergeCell ref="AP298:AP300"/>
    <mergeCell ref="AQ298:AQ300"/>
    <mergeCell ref="A301:A303"/>
    <mergeCell ref="B301:B303"/>
    <mergeCell ref="C301:C303"/>
    <mergeCell ref="D301:D303"/>
    <mergeCell ref="E301:E303"/>
    <mergeCell ref="F301:F303"/>
    <mergeCell ref="G301:G303"/>
    <mergeCell ref="H301:H303"/>
    <mergeCell ref="I301:I303"/>
    <mergeCell ref="J301:J303"/>
    <mergeCell ref="K301:K303"/>
    <mergeCell ref="L301:L303"/>
    <mergeCell ref="M301:M303"/>
    <mergeCell ref="N301:N303"/>
    <mergeCell ref="O301:O303"/>
    <mergeCell ref="P301:P303"/>
    <mergeCell ref="Q301:Q303"/>
    <mergeCell ref="R301:R303"/>
    <mergeCell ref="Z301:Z303"/>
    <mergeCell ref="AE301:AE303"/>
    <mergeCell ref="AJ301:AJ303"/>
    <mergeCell ref="AK301:AK303"/>
    <mergeCell ref="AL301:AL303"/>
    <mergeCell ref="AM301:AM303"/>
    <mergeCell ref="AQ301:AQ303"/>
    <mergeCell ref="M304:M306"/>
    <mergeCell ref="N304:N306"/>
    <mergeCell ref="O304:O306"/>
    <mergeCell ref="P304:P306"/>
    <mergeCell ref="Q304:Q306"/>
    <mergeCell ref="R304:R306"/>
    <mergeCell ref="Z304:Z306"/>
    <mergeCell ref="AE304:AE306"/>
    <mergeCell ref="AJ304:AJ306"/>
    <mergeCell ref="AK304:AK306"/>
    <mergeCell ref="AL304:AL306"/>
    <mergeCell ref="AM304:AM306"/>
    <mergeCell ref="AN304:AN306"/>
    <mergeCell ref="AO304:AO306"/>
    <mergeCell ref="AP304:AP306"/>
    <mergeCell ref="AQ304:AQ306"/>
    <mergeCell ref="H307:H309"/>
    <mergeCell ref="I307:I309"/>
    <mergeCell ref="J307:J309"/>
    <mergeCell ref="K307:K309"/>
    <mergeCell ref="L307:L309"/>
    <mergeCell ref="M307:M309"/>
    <mergeCell ref="N307:N309"/>
    <mergeCell ref="O307:O309"/>
    <mergeCell ref="P307:P309"/>
    <mergeCell ref="Q307:Q309"/>
    <mergeCell ref="AP301:AP303"/>
    <mergeCell ref="B304:B306"/>
    <mergeCell ref="C304:C306"/>
    <mergeCell ref="D304:D306"/>
    <mergeCell ref="E304:E306"/>
    <mergeCell ref="F304:F306"/>
    <mergeCell ref="G304:G306"/>
    <mergeCell ref="H304:H306"/>
    <mergeCell ref="I304:I306"/>
    <mergeCell ref="J304:J306"/>
    <mergeCell ref="R307:R309"/>
    <mergeCell ref="Z307:Z309"/>
    <mergeCell ref="AE307:AE309"/>
    <mergeCell ref="AJ307:AJ309"/>
    <mergeCell ref="AK307:AK309"/>
    <mergeCell ref="AL307:AL309"/>
    <mergeCell ref="AN301:AN303"/>
    <mergeCell ref="AO301:AO303"/>
    <mergeCell ref="AM307:AM309"/>
    <mergeCell ref="AN307:AN309"/>
    <mergeCell ref="AO307:AO309"/>
    <mergeCell ref="AP307:AP309"/>
    <mergeCell ref="AQ307:AQ309"/>
    <mergeCell ref="A310:A312"/>
    <mergeCell ref="B310:B312"/>
    <mergeCell ref="C310:C312"/>
    <mergeCell ref="D310:D312"/>
    <mergeCell ref="E310:E312"/>
    <mergeCell ref="F310:F312"/>
    <mergeCell ref="G310:G312"/>
    <mergeCell ref="H310:H312"/>
    <mergeCell ref="I310:I312"/>
    <mergeCell ref="J310:J312"/>
    <mergeCell ref="K310:K312"/>
    <mergeCell ref="L310:L312"/>
    <mergeCell ref="M310:M312"/>
    <mergeCell ref="N310:N312"/>
    <mergeCell ref="O310:O312"/>
    <mergeCell ref="P310:P312"/>
    <mergeCell ref="Q310:Q312"/>
    <mergeCell ref="R310:R312"/>
    <mergeCell ref="Z310:Z312"/>
    <mergeCell ref="AE310:AE312"/>
    <mergeCell ref="A307:A309"/>
    <mergeCell ref="B307:B309"/>
    <mergeCell ref="C307:C309"/>
    <mergeCell ref="D307:D309"/>
    <mergeCell ref="E307:E309"/>
    <mergeCell ref="F307:F309"/>
    <mergeCell ref="G307:G309"/>
    <mergeCell ref="A313:A314"/>
    <mergeCell ref="B313:B315"/>
    <mergeCell ref="C313:C315"/>
    <mergeCell ref="D313:D315"/>
    <mergeCell ref="E313:E315"/>
    <mergeCell ref="F313:F315"/>
    <mergeCell ref="G313:G315"/>
    <mergeCell ref="H313:H315"/>
    <mergeCell ref="I313:I315"/>
    <mergeCell ref="J313:J315"/>
    <mergeCell ref="K313:K315"/>
    <mergeCell ref="L313:L315"/>
    <mergeCell ref="M313:M315"/>
    <mergeCell ref="N313:N315"/>
    <mergeCell ref="O313:O315"/>
    <mergeCell ref="P313:P315"/>
    <mergeCell ref="Q313:Q315"/>
    <mergeCell ref="R316:R318"/>
    <mergeCell ref="Z316:Z318"/>
    <mergeCell ref="AE316:AE318"/>
    <mergeCell ref="AJ316:AJ318"/>
    <mergeCell ref="AK316:AK318"/>
    <mergeCell ref="AL316:AL318"/>
    <mergeCell ref="AM316:AM318"/>
    <mergeCell ref="AN316:AN318"/>
    <mergeCell ref="AO316:AO318"/>
    <mergeCell ref="AP316:AP318"/>
    <mergeCell ref="AQ316:AQ318"/>
    <mergeCell ref="AM310:AM312"/>
    <mergeCell ref="AN310:AN312"/>
    <mergeCell ref="AO310:AO312"/>
    <mergeCell ref="AP310:AP312"/>
    <mergeCell ref="AQ310:AQ312"/>
    <mergeCell ref="R313:R315"/>
    <mergeCell ref="Z313:Z315"/>
    <mergeCell ref="AE313:AE315"/>
    <mergeCell ref="AJ313:AJ315"/>
    <mergeCell ref="AK313:AK315"/>
    <mergeCell ref="AL313:AL315"/>
    <mergeCell ref="AM313:AM315"/>
    <mergeCell ref="AN313:AN315"/>
    <mergeCell ref="AO313:AO315"/>
    <mergeCell ref="AP313:AP315"/>
    <mergeCell ref="AJ310:AJ312"/>
    <mergeCell ref="AK310:AK312"/>
    <mergeCell ref="AL310:AL312"/>
    <mergeCell ref="N319:N321"/>
    <mergeCell ref="O319:O321"/>
    <mergeCell ref="P319:P321"/>
    <mergeCell ref="Q319:Q321"/>
    <mergeCell ref="R319:R321"/>
    <mergeCell ref="Z319:Z321"/>
    <mergeCell ref="AE319:AE321"/>
    <mergeCell ref="AJ319:AJ321"/>
    <mergeCell ref="AK319:AK321"/>
    <mergeCell ref="AL319:AL321"/>
    <mergeCell ref="AM319:AM321"/>
    <mergeCell ref="AN319:AN321"/>
    <mergeCell ref="AO319:AO321"/>
    <mergeCell ref="AQ313:AQ315"/>
    <mergeCell ref="A316:A318"/>
    <mergeCell ref="B316:B318"/>
    <mergeCell ref="C316:C318"/>
    <mergeCell ref="D316:D318"/>
    <mergeCell ref="E316:E318"/>
    <mergeCell ref="F316:F318"/>
    <mergeCell ref="G316:G318"/>
    <mergeCell ref="H316:H318"/>
    <mergeCell ref="I316:I318"/>
    <mergeCell ref="J316:J318"/>
    <mergeCell ref="K316:K318"/>
    <mergeCell ref="L316:L318"/>
    <mergeCell ref="M316:M318"/>
    <mergeCell ref="N316:N318"/>
    <mergeCell ref="O316:O318"/>
    <mergeCell ref="P316:P318"/>
    <mergeCell ref="AP319:AP321"/>
    <mergeCell ref="Q316:Q318"/>
    <mergeCell ref="AQ319:AQ321"/>
    <mergeCell ref="A322:A325"/>
    <mergeCell ref="B322:B325"/>
    <mergeCell ref="C322:C325"/>
    <mergeCell ref="D322:D325"/>
    <mergeCell ref="E322:E325"/>
    <mergeCell ref="F322:F325"/>
    <mergeCell ref="G322:G325"/>
    <mergeCell ref="H322:H325"/>
    <mergeCell ref="I322:I325"/>
    <mergeCell ref="J322:J325"/>
    <mergeCell ref="K322:K325"/>
    <mergeCell ref="L322:L325"/>
    <mergeCell ref="M322:M325"/>
    <mergeCell ref="N322:N325"/>
    <mergeCell ref="O322:O325"/>
    <mergeCell ref="P322:P325"/>
    <mergeCell ref="Q322:Q325"/>
    <mergeCell ref="R322:R325"/>
    <mergeCell ref="Z322:Z325"/>
    <mergeCell ref="AE322:AE325"/>
    <mergeCell ref="AJ322:AJ325"/>
    <mergeCell ref="AK322:AK325"/>
    <mergeCell ref="AL322:AL325"/>
    <mergeCell ref="AM322:AM325"/>
    <mergeCell ref="AN322:AN325"/>
    <mergeCell ref="AO322:AO325"/>
    <mergeCell ref="AP322:AP325"/>
    <mergeCell ref="AQ322:AQ325"/>
    <mergeCell ref="J319:J321"/>
    <mergeCell ref="K319:K321"/>
    <mergeCell ref="M319:M321"/>
    <mergeCell ref="M326:M328"/>
    <mergeCell ref="N326:N328"/>
    <mergeCell ref="O326:O328"/>
    <mergeCell ref="P326:P328"/>
    <mergeCell ref="Q326:Q328"/>
    <mergeCell ref="R326:R328"/>
    <mergeCell ref="Z326:Z328"/>
    <mergeCell ref="AE326:AE328"/>
    <mergeCell ref="AJ326:AJ328"/>
    <mergeCell ref="AK326:AK328"/>
    <mergeCell ref="AL326:AL328"/>
    <mergeCell ref="AM326:AM328"/>
    <mergeCell ref="AN326:AN328"/>
    <mergeCell ref="AO326:AO328"/>
    <mergeCell ref="AP326:AP328"/>
    <mergeCell ref="AQ326:AQ328"/>
    <mergeCell ref="A329:A331"/>
    <mergeCell ref="B329:B331"/>
    <mergeCell ref="C329:C331"/>
    <mergeCell ref="D329:D331"/>
    <mergeCell ref="E329:E331"/>
    <mergeCell ref="F329:F331"/>
    <mergeCell ref="G329:G331"/>
    <mergeCell ref="H329:H331"/>
    <mergeCell ref="I329:I331"/>
    <mergeCell ref="J329:J331"/>
    <mergeCell ref="K329:K331"/>
    <mergeCell ref="L329:L331"/>
    <mergeCell ref="M329:M331"/>
    <mergeCell ref="N329:N331"/>
    <mergeCell ref="O329:O331"/>
    <mergeCell ref="P329:P331"/>
    <mergeCell ref="AP329:AP331"/>
    <mergeCell ref="AQ329:AQ331"/>
    <mergeCell ref="A332:A333"/>
    <mergeCell ref="B332:B333"/>
    <mergeCell ref="C332:C333"/>
    <mergeCell ref="D332:D333"/>
    <mergeCell ref="E332:E333"/>
    <mergeCell ref="F332:F333"/>
    <mergeCell ref="G332:G333"/>
    <mergeCell ref="H332:H333"/>
    <mergeCell ref="I332:I333"/>
    <mergeCell ref="J332:J333"/>
    <mergeCell ref="K332:K333"/>
    <mergeCell ref="L332:L333"/>
    <mergeCell ref="M332:M333"/>
    <mergeCell ref="N332:N333"/>
    <mergeCell ref="O332:O333"/>
    <mergeCell ref="P332:P333"/>
    <mergeCell ref="Q332:Q333"/>
    <mergeCell ref="R332:R333"/>
    <mergeCell ref="Z332:Z333"/>
    <mergeCell ref="AE332:AE333"/>
    <mergeCell ref="AJ332:AJ333"/>
    <mergeCell ref="AK332:AK333"/>
    <mergeCell ref="AL332:AL333"/>
    <mergeCell ref="AM332:AM333"/>
    <mergeCell ref="AN332:AN333"/>
    <mergeCell ref="AO332:AO333"/>
    <mergeCell ref="AP332:AP333"/>
    <mergeCell ref="AQ332:AQ333"/>
    <mergeCell ref="G334:G336"/>
    <mergeCell ref="H334:H336"/>
    <mergeCell ref="I334:I336"/>
    <mergeCell ref="J334:J336"/>
    <mergeCell ref="K334:K336"/>
    <mergeCell ref="L334:L336"/>
    <mergeCell ref="M334:M336"/>
    <mergeCell ref="N334:N336"/>
    <mergeCell ref="O334:O336"/>
    <mergeCell ref="P334:P336"/>
    <mergeCell ref="Q334:Q336"/>
    <mergeCell ref="R334:R336"/>
    <mergeCell ref="Z334:Z336"/>
    <mergeCell ref="AE334:AE336"/>
    <mergeCell ref="AJ334:AJ336"/>
    <mergeCell ref="AK334:AK336"/>
    <mergeCell ref="AL334:AL336"/>
    <mergeCell ref="AM334:AM336"/>
    <mergeCell ref="AN334:AN336"/>
    <mergeCell ref="AO334:AO336"/>
    <mergeCell ref="AP334:AP336"/>
    <mergeCell ref="AQ334:AQ336"/>
    <mergeCell ref="A337:A338"/>
    <mergeCell ref="B337:B338"/>
    <mergeCell ref="C337:C338"/>
    <mergeCell ref="D337:D338"/>
    <mergeCell ref="E337:E338"/>
    <mergeCell ref="F337:F338"/>
    <mergeCell ref="G337:G338"/>
    <mergeCell ref="H337:H338"/>
    <mergeCell ref="I337:I338"/>
    <mergeCell ref="J337:J338"/>
    <mergeCell ref="K337:K338"/>
    <mergeCell ref="L337:L338"/>
    <mergeCell ref="M337:M338"/>
    <mergeCell ref="N337:N338"/>
    <mergeCell ref="O337:O338"/>
    <mergeCell ref="P337:P338"/>
    <mergeCell ref="Q337:Q338"/>
    <mergeCell ref="R337:R338"/>
    <mergeCell ref="Z337:Z338"/>
    <mergeCell ref="AE337:AE338"/>
    <mergeCell ref="AJ337:AJ338"/>
    <mergeCell ref="AK337:AK338"/>
    <mergeCell ref="AL337:AL338"/>
    <mergeCell ref="AM337:AM338"/>
    <mergeCell ref="AN337:AN338"/>
    <mergeCell ref="AO337:AO338"/>
    <mergeCell ref="AP337:AP338"/>
    <mergeCell ref="AQ337:AQ338"/>
    <mergeCell ref="A339:A340"/>
    <mergeCell ref="B339:B340"/>
    <mergeCell ref="C339:C340"/>
    <mergeCell ref="D339:D340"/>
    <mergeCell ref="E339:E340"/>
    <mergeCell ref="F339:F340"/>
    <mergeCell ref="G339:G340"/>
    <mergeCell ref="H339:H340"/>
    <mergeCell ref="I339:I340"/>
    <mergeCell ref="J339:J340"/>
    <mergeCell ref="K339:K340"/>
    <mergeCell ref="L339:L340"/>
    <mergeCell ref="M339:M340"/>
    <mergeCell ref="N339:N340"/>
    <mergeCell ref="O339:O340"/>
    <mergeCell ref="P339:P340"/>
    <mergeCell ref="Q339:Q340"/>
    <mergeCell ref="R339:R340"/>
    <mergeCell ref="Z339:Z340"/>
    <mergeCell ref="AE339:AE340"/>
    <mergeCell ref="AJ339:AJ340"/>
    <mergeCell ref="AK339:AK340"/>
    <mergeCell ref="AL339:AL340"/>
    <mergeCell ref="AM339:AM340"/>
    <mergeCell ref="AN339:AN340"/>
    <mergeCell ref="AO339:AO340"/>
    <mergeCell ref="AP339:AP340"/>
    <mergeCell ref="AQ339:AQ340"/>
    <mergeCell ref="A341:A343"/>
    <mergeCell ref="B341:B343"/>
    <mergeCell ref="C341:C343"/>
    <mergeCell ref="D341:D343"/>
    <mergeCell ref="E341:E343"/>
    <mergeCell ref="F341:F343"/>
    <mergeCell ref="G341:G343"/>
    <mergeCell ref="H341:H343"/>
    <mergeCell ref="I341:I343"/>
    <mergeCell ref="J341:J343"/>
    <mergeCell ref="K341:K343"/>
    <mergeCell ref="L341:L343"/>
    <mergeCell ref="M341:M343"/>
    <mergeCell ref="N341:N343"/>
    <mergeCell ref="O341:O343"/>
    <mergeCell ref="P341:P343"/>
    <mergeCell ref="Q341:Q343"/>
    <mergeCell ref="R341:R343"/>
    <mergeCell ref="Z341:Z343"/>
    <mergeCell ref="AE341:AE343"/>
    <mergeCell ref="AJ341:AJ343"/>
    <mergeCell ref="AK341:AK343"/>
    <mergeCell ref="AL341:AL343"/>
    <mergeCell ref="AM341:AM343"/>
    <mergeCell ref="AN341:AN343"/>
    <mergeCell ref="AO341:AO343"/>
    <mergeCell ref="AP341:AP343"/>
    <mergeCell ref="AQ341:AQ343"/>
    <mergeCell ref="A344:A346"/>
    <mergeCell ref="B344:B346"/>
    <mergeCell ref="C344:C346"/>
    <mergeCell ref="D344:D346"/>
    <mergeCell ref="E344:E346"/>
    <mergeCell ref="F344:F346"/>
    <mergeCell ref="G344:G346"/>
    <mergeCell ref="H344:H346"/>
    <mergeCell ref="I344:I346"/>
    <mergeCell ref="J344:J346"/>
    <mergeCell ref="K344:K346"/>
    <mergeCell ref="L344:L346"/>
    <mergeCell ref="M344:M346"/>
    <mergeCell ref="N344:N346"/>
    <mergeCell ref="O344:O346"/>
    <mergeCell ref="P344:P346"/>
    <mergeCell ref="Q344:Q346"/>
    <mergeCell ref="R344:R346"/>
    <mergeCell ref="S344:S346"/>
    <mergeCell ref="T344:T346"/>
    <mergeCell ref="U344:U346"/>
    <mergeCell ref="V344:V346"/>
    <mergeCell ref="W344:W346"/>
    <mergeCell ref="X344:X346"/>
    <mergeCell ref="Y344:Y346"/>
    <mergeCell ref="Z344:Z346"/>
    <mergeCell ref="AE344:AE346"/>
    <mergeCell ref="AJ344:AJ346"/>
    <mergeCell ref="AK344:AK346"/>
    <mergeCell ref="AL344:AL346"/>
    <mergeCell ref="AM344:AM346"/>
    <mergeCell ref="AN344:AN346"/>
    <mergeCell ref="AO344:AO346"/>
    <mergeCell ref="AP344:AP346"/>
    <mergeCell ref="AQ344:AQ346"/>
    <mergeCell ref="A347:A349"/>
    <mergeCell ref="B347:B349"/>
    <mergeCell ref="C347:C349"/>
    <mergeCell ref="D347:D349"/>
    <mergeCell ref="E347:E349"/>
    <mergeCell ref="F347:F349"/>
    <mergeCell ref="G347:G349"/>
    <mergeCell ref="H347:H349"/>
    <mergeCell ref="I347:I349"/>
    <mergeCell ref="J347:J349"/>
    <mergeCell ref="K347:K349"/>
    <mergeCell ref="L347:L349"/>
    <mergeCell ref="M347:M349"/>
    <mergeCell ref="N347:N349"/>
    <mergeCell ref="O347:O349"/>
    <mergeCell ref="P347:P349"/>
    <mergeCell ref="Q347:Q349"/>
    <mergeCell ref="R347:R349"/>
    <mergeCell ref="S347:S349"/>
    <mergeCell ref="T347:T349"/>
    <mergeCell ref="U347:U349"/>
    <mergeCell ref="V347:V349"/>
    <mergeCell ref="F350:F352"/>
    <mergeCell ref="G350:G352"/>
    <mergeCell ref="H350:H352"/>
    <mergeCell ref="I350:I352"/>
    <mergeCell ref="J350:J352"/>
    <mergeCell ref="K350:K352"/>
    <mergeCell ref="L350:L352"/>
    <mergeCell ref="M350:M352"/>
    <mergeCell ref="N350:N352"/>
    <mergeCell ref="O350:O352"/>
    <mergeCell ref="P350:P352"/>
    <mergeCell ref="Q350:Q352"/>
    <mergeCell ref="R350:R352"/>
    <mergeCell ref="S350:S352"/>
    <mergeCell ref="T350:T352"/>
    <mergeCell ref="U350:U352"/>
    <mergeCell ref="V350:V352"/>
    <mergeCell ref="A353:A355"/>
    <mergeCell ref="B353:B355"/>
    <mergeCell ref="C353:C355"/>
    <mergeCell ref="D353:D355"/>
    <mergeCell ref="E353:E355"/>
    <mergeCell ref="F353:F355"/>
    <mergeCell ref="G353:G355"/>
    <mergeCell ref="H353:H355"/>
    <mergeCell ref="I353:I355"/>
    <mergeCell ref="J353:J355"/>
    <mergeCell ref="K353:K355"/>
    <mergeCell ref="L353:L355"/>
    <mergeCell ref="M353:M355"/>
    <mergeCell ref="N353:N355"/>
    <mergeCell ref="O353:O355"/>
    <mergeCell ref="P353:P355"/>
    <mergeCell ref="Q353:Q355"/>
    <mergeCell ref="R353:R355"/>
    <mergeCell ref="S353:S355"/>
    <mergeCell ref="T353:T355"/>
    <mergeCell ref="U353:U355"/>
    <mergeCell ref="V353:V355"/>
    <mergeCell ref="W353:W355"/>
    <mergeCell ref="X353:X355"/>
    <mergeCell ref="Y353:Y355"/>
    <mergeCell ref="Z353:Z355"/>
    <mergeCell ref="AE353:AE355"/>
    <mergeCell ref="AJ353:AJ355"/>
    <mergeCell ref="AK353:AK355"/>
    <mergeCell ref="AL353:AL355"/>
    <mergeCell ref="H356:H358"/>
    <mergeCell ref="I356:I358"/>
    <mergeCell ref="J356:J358"/>
    <mergeCell ref="K356:K358"/>
    <mergeCell ref="L356:L358"/>
    <mergeCell ref="M356:M358"/>
    <mergeCell ref="N356:N358"/>
    <mergeCell ref="O356:O358"/>
    <mergeCell ref="P356:P358"/>
    <mergeCell ref="Q356:Q358"/>
    <mergeCell ref="R356:R358"/>
    <mergeCell ref="S356:S358"/>
    <mergeCell ref="T356:T358"/>
    <mergeCell ref="U356:U358"/>
    <mergeCell ref="V356:V358"/>
    <mergeCell ref="W356:W358"/>
    <mergeCell ref="X356:X358"/>
    <mergeCell ref="I359:I361"/>
    <mergeCell ref="J359:J361"/>
    <mergeCell ref="K359:K361"/>
    <mergeCell ref="L359:L361"/>
    <mergeCell ref="M359:M361"/>
    <mergeCell ref="N359:N361"/>
    <mergeCell ref="O359:O361"/>
    <mergeCell ref="P359:P361"/>
    <mergeCell ref="Q359:Q361"/>
    <mergeCell ref="R359:R361"/>
    <mergeCell ref="S359:S361"/>
    <mergeCell ref="T359:T361"/>
    <mergeCell ref="U359:U361"/>
    <mergeCell ref="V359:V361"/>
    <mergeCell ref="W359:W361"/>
    <mergeCell ref="X359:X361"/>
    <mergeCell ref="Y359:Y361"/>
    <mergeCell ref="Z359:Z361"/>
    <mergeCell ref="AE359:AE361"/>
    <mergeCell ref="AJ359:AJ361"/>
    <mergeCell ref="AK359:AK361"/>
    <mergeCell ref="AL359:AL361"/>
    <mergeCell ref="AM359:AM361"/>
    <mergeCell ref="AN359:AN361"/>
    <mergeCell ref="AO359:AO361"/>
    <mergeCell ref="AP359:AP361"/>
    <mergeCell ref="AQ359:AQ361"/>
    <mergeCell ref="A362:A364"/>
    <mergeCell ref="B362:B364"/>
    <mergeCell ref="C362:C364"/>
    <mergeCell ref="D362:D364"/>
    <mergeCell ref="E362:E364"/>
    <mergeCell ref="F362:F364"/>
    <mergeCell ref="G362:G364"/>
    <mergeCell ref="H362:H364"/>
    <mergeCell ref="I362:I364"/>
    <mergeCell ref="J362:J364"/>
    <mergeCell ref="K362:K364"/>
    <mergeCell ref="L362:L364"/>
    <mergeCell ref="M362:M364"/>
    <mergeCell ref="N362:N364"/>
    <mergeCell ref="O362:O364"/>
    <mergeCell ref="P362:P364"/>
    <mergeCell ref="Q362:Q364"/>
    <mergeCell ref="R362:R364"/>
    <mergeCell ref="S362:S364"/>
    <mergeCell ref="T362:T364"/>
    <mergeCell ref="U362:U364"/>
    <mergeCell ref="V362:V364"/>
    <mergeCell ref="W362:W364"/>
    <mergeCell ref="X362:X364"/>
    <mergeCell ref="Y362:Y364"/>
    <mergeCell ref="Z362:Z364"/>
    <mergeCell ref="AE362:AE364"/>
    <mergeCell ref="AJ362:AJ364"/>
    <mergeCell ref="AK362:AK364"/>
    <mergeCell ref="AL362:AL364"/>
    <mergeCell ref="AM362:AM364"/>
    <mergeCell ref="AN362:AN364"/>
    <mergeCell ref="AO362:AO364"/>
    <mergeCell ref="AP362:AP364"/>
    <mergeCell ref="AQ362:AQ364"/>
    <mergeCell ref="A365:A366"/>
    <mergeCell ref="B365:B367"/>
    <mergeCell ref="C365:C367"/>
    <mergeCell ref="D365:D367"/>
    <mergeCell ref="E365:E367"/>
    <mergeCell ref="F365:F367"/>
    <mergeCell ref="G365:G367"/>
    <mergeCell ref="H365:H367"/>
    <mergeCell ref="I365:I367"/>
    <mergeCell ref="J365:J367"/>
    <mergeCell ref="K365:K367"/>
    <mergeCell ref="L365:L367"/>
    <mergeCell ref="M365:M367"/>
    <mergeCell ref="N365:N367"/>
    <mergeCell ref="O365:O367"/>
    <mergeCell ref="P365:P367"/>
    <mergeCell ref="Q365:Q367"/>
    <mergeCell ref="R365:R367"/>
    <mergeCell ref="Z365:Z367"/>
    <mergeCell ref="AE365:AE367"/>
    <mergeCell ref="AJ365:AJ367"/>
    <mergeCell ref="AK365:AK367"/>
    <mergeCell ref="AL365:AL367"/>
    <mergeCell ref="AM365:AM367"/>
    <mergeCell ref="AN365:AN367"/>
    <mergeCell ref="AO365:AO367"/>
    <mergeCell ref="AP365:AP367"/>
    <mergeCell ref="AQ365:AQ367"/>
    <mergeCell ref="A368:A370"/>
    <mergeCell ref="B368:B370"/>
    <mergeCell ref="C368:C370"/>
    <mergeCell ref="D368:D370"/>
    <mergeCell ref="E368:E370"/>
    <mergeCell ref="F368:F370"/>
    <mergeCell ref="G368:G370"/>
    <mergeCell ref="H368:H370"/>
    <mergeCell ref="I368:I370"/>
    <mergeCell ref="J368:J370"/>
    <mergeCell ref="K368:K370"/>
    <mergeCell ref="L368:L370"/>
    <mergeCell ref="M368:M370"/>
    <mergeCell ref="N368:N370"/>
    <mergeCell ref="O368:O370"/>
    <mergeCell ref="P368:P370"/>
    <mergeCell ref="Q368:Q370"/>
    <mergeCell ref="R368:R370"/>
    <mergeCell ref="S368:S370"/>
    <mergeCell ref="T368:T370"/>
    <mergeCell ref="U368:U370"/>
    <mergeCell ref="V368:V370"/>
    <mergeCell ref="W368:W370"/>
    <mergeCell ref="X368:X370"/>
    <mergeCell ref="Y368:Y370"/>
    <mergeCell ref="Z368:Z370"/>
    <mergeCell ref="AE368:AE370"/>
    <mergeCell ref="AJ368:AJ370"/>
    <mergeCell ref="AK368:AK370"/>
    <mergeCell ref="AL368:AL370"/>
    <mergeCell ref="AM368:AM370"/>
    <mergeCell ref="AN368:AN370"/>
    <mergeCell ref="AO368:AO370"/>
    <mergeCell ref="AP368:AP370"/>
    <mergeCell ref="AQ368:AQ370"/>
    <mergeCell ref="A371:A373"/>
    <mergeCell ref="B371:B373"/>
    <mergeCell ref="C371:C373"/>
    <mergeCell ref="D371:D373"/>
    <mergeCell ref="E371:E373"/>
    <mergeCell ref="F371:F373"/>
    <mergeCell ref="G371:G373"/>
    <mergeCell ref="H371:H373"/>
    <mergeCell ref="I371:I373"/>
    <mergeCell ref="J371:J373"/>
    <mergeCell ref="K371:K373"/>
    <mergeCell ref="L371:L373"/>
    <mergeCell ref="M371:M373"/>
    <mergeCell ref="N371:N373"/>
    <mergeCell ref="O371:O373"/>
    <mergeCell ref="P371:P373"/>
    <mergeCell ref="Q371:Q373"/>
    <mergeCell ref="R371:R373"/>
    <mergeCell ref="S371:S373"/>
    <mergeCell ref="T371:T373"/>
    <mergeCell ref="U371:U373"/>
    <mergeCell ref="V371:V373"/>
    <mergeCell ref="W371:W373"/>
    <mergeCell ref="X371:X373"/>
    <mergeCell ref="Y371:Y373"/>
    <mergeCell ref="Z371:Z373"/>
    <mergeCell ref="AE371:AE373"/>
    <mergeCell ref="AJ371:AJ373"/>
    <mergeCell ref="AK371:AK373"/>
    <mergeCell ref="AL371:AL373"/>
    <mergeCell ref="AM371:AM373"/>
    <mergeCell ref="AN371:AN373"/>
    <mergeCell ref="AO371:AO373"/>
    <mergeCell ref="AP371:AP373"/>
    <mergeCell ref="AQ371:AQ373"/>
    <mergeCell ref="A374:A376"/>
    <mergeCell ref="B374:B376"/>
    <mergeCell ref="C374:C376"/>
    <mergeCell ref="D374:D376"/>
    <mergeCell ref="E374:E376"/>
    <mergeCell ref="F374:F376"/>
    <mergeCell ref="G374:G376"/>
    <mergeCell ref="H374:H376"/>
    <mergeCell ref="I374:I376"/>
    <mergeCell ref="J374:J376"/>
    <mergeCell ref="K374:K376"/>
    <mergeCell ref="L374:L376"/>
    <mergeCell ref="M374:M376"/>
    <mergeCell ref="N374:N376"/>
    <mergeCell ref="O374:O376"/>
    <mergeCell ref="P374:P376"/>
    <mergeCell ref="Q374:Q376"/>
    <mergeCell ref="R374:R376"/>
    <mergeCell ref="S374:S376"/>
    <mergeCell ref="T374:T376"/>
    <mergeCell ref="U374:U376"/>
    <mergeCell ref="V374:V376"/>
    <mergeCell ref="W374:W376"/>
    <mergeCell ref="X374:X376"/>
    <mergeCell ref="Y374:Y376"/>
    <mergeCell ref="Z374:Z376"/>
    <mergeCell ref="AE374:AE376"/>
    <mergeCell ref="AJ374:AJ376"/>
    <mergeCell ref="AK374:AK376"/>
    <mergeCell ref="AL374:AL376"/>
    <mergeCell ref="AM374:AM376"/>
    <mergeCell ref="AN374:AN376"/>
    <mergeCell ref="AO374:AO376"/>
    <mergeCell ref="AP374:AP376"/>
    <mergeCell ref="AQ374:AQ376"/>
    <mergeCell ref="A377:A379"/>
    <mergeCell ref="B377:B379"/>
    <mergeCell ref="C377:C379"/>
    <mergeCell ref="D377:D379"/>
    <mergeCell ref="E377:E379"/>
    <mergeCell ref="F377:F379"/>
    <mergeCell ref="G377:G379"/>
    <mergeCell ref="H377:H379"/>
    <mergeCell ref="I377:I379"/>
    <mergeCell ref="J377:J379"/>
    <mergeCell ref="K377:K379"/>
    <mergeCell ref="L377:L379"/>
    <mergeCell ref="M377:M379"/>
    <mergeCell ref="N377:N379"/>
    <mergeCell ref="O377:O379"/>
    <mergeCell ref="P377:P379"/>
    <mergeCell ref="Q377:Q379"/>
    <mergeCell ref="R377:R379"/>
    <mergeCell ref="S377:S379"/>
    <mergeCell ref="T377:T379"/>
    <mergeCell ref="U377:U379"/>
    <mergeCell ref="V377:V379"/>
    <mergeCell ref="W377:W379"/>
    <mergeCell ref="X377:X379"/>
    <mergeCell ref="Y377:Y379"/>
    <mergeCell ref="Z377:Z379"/>
    <mergeCell ref="AE377:AE379"/>
    <mergeCell ref="AJ377:AJ379"/>
    <mergeCell ref="AK377:AK379"/>
    <mergeCell ref="AL377:AL379"/>
    <mergeCell ref="AM377:AM379"/>
    <mergeCell ref="AN377:AN379"/>
    <mergeCell ref="AO377:AO379"/>
    <mergeCell ref="AP377:AP379"/>
    <mergeCell ref="AQ377:AQ379"/>
    <mergeCell ref="V380:V382"/>
    <mergeCell ref="W380:W382"/>
    <mergeCell ref="X380:X382"/>
    <mergeCell ref="Y380:Y382"/>
    <mergeCell ref="Z380:Z382"/>
    <mergeCell ref="AE380:AE382"/>
    <mergeCell ref="AJ380:AJ382"/>
    <mergeCell ref="AK380:AK382"/>
    <mergeCell ref="AL380:AL382"/>
    <mergeCell ref="AM380:AM382"/>
    <mergeCell ref="AN380:AN382"/>
    <mergeCell ref="AO380:AO382"/>
    <mergeCell ref="AP380:AP382"/>
    <mergeCell ref="AQ380:AQ382"/>
    <mergeCell ref="B380:B382"/>
    <mergeCell ref="C380:C382"/>
    <mergeCell ref="D380:D382"/>
    <mergeCell ref="E380:E382"/>
    <mergeCell ref="F380:F382"/>
    <mergeCell ref="G380:G382"/>
    <mergeCell ref="H380:H382"/>
    <mergeCell ref="I380:I382"/>
    <mergeCell ref="J380:J382"/>
    <mergeCell ref="K380:K382"/>
    <mergeCell ref="L380:L382"/>
    <mergeCell ref="M380:M382"/>
    <mergeCell ref="N380:N382"/>
    <mergeCell ref="O380:O382"/>
    <mergeCell ref="P380:P382"/>
    <mergeCell ref="Q380:Q382"/>
    <mergeCell ref="A383:A387"/>
    <mergeCell ref="B383:B387"/>
    <mergeCell ref="C383:C387"/>
    <mergeCell ref="D383:D387"/>
    <mergeCell ref="E383:E387"/>
    <mergeCell ref="F383:F387"/>
    <mergeCell ref="G383:G387"/>
    <mergeCell ref="H383:H387"/>
    <mergeCell ref="I383:I387"/>
    <mergeCell ref="J383:J387"/>
    <mergeCell ref="K383:K387"/>
    <mergeCell ref="L383:L387"/>
    <mergeCell ref="M383:M387"/>
    <mergeCell ref="N383:N387"/>
    <mergeCell ref="O383:O387"/>
    <mergeCell ref="P383:P387"/>
    <mergeCell ref="Q383:Q387"/>
    <mergeCell ref="J388:J391"/>
    <mergeCell ref="K388:K391"/>
    <mergeCell ref="L388:L391"/>
    <mergeCell ref="M388:M391"/>
    <mergeCell ref="N388:N391"/>
    <mergeCell ref="O388:O391"/>
    <mergeCell ref="P388:P391"/>
    <mergeCell ref="Q388:Q391"/>
    <mergeCell ref="R388:R391"/>
    <mergeCell ref="Z388:Z391"/>
    <mergeCell ref="AE388:AE391"/>
    <mergeCell ref="AJ388:AJ391"/>
    <mergeCell ref="AK388:AK391"/>
    <mergeCell ref="AL388:AL391"/>
    <mergeCell ref="AM388:AM391"/>
    <mergeCell ref="AN388:AN391"/>
    <mergeCell ref="R383:R387"/>
    <mergeCell ref="Z383:Z387"/>
    <mergeCell ref="AE383:AE387"/>
    <mergeCell ref="AJ383:AJ387"/>
    <mergeCell ref="AK383:AK387"/>
    <mergeCell ref="AL383:AL387"/>
    <mergeCell ref="AM383:AM387"/>
    <mergeCell ref="AN383:AN387"/>
    <mergeCell ref="AO383:AO387"/>
    <mergeCell ref="AP383:AP387"/>
    <mergeCell ref="AQ383:AQ387"/>
    <mergeCell ref="R380:R382"/>
    <mergeCell ref="S380:S382"/>
    <mergeCell ref="T380:T382"/>
    <mergeCell ref="U380:U382"/>
    <mergeCell ref="AO388:AO391"/>
    <mergeCell ref="AP388:AP391"/>
    <mergeCell ref="AQ388:AQ391"/>
    <mergeCell ref="A392:A394"/>
    <mergeCell ref="B392:B394"/>
    <mergeCell ref="C392:C394"/>
    <mergeCell ref="D392:D394"/>
    <mergeCell ref="E392:E394"/>
    <mergeCell ref="F392:F394"/>
    <mergeCell ref="G392:G394"/>
    <mergeCell ref="H392:H394"/>
    <mergeCell ref="I392:I394"/>
    <mergeCell ref="J392:J394"/>
    <mergeCell ref="K392:K394"/>
    <mergeCell ref="L392:L394"/>
    <mergeCell ref="M392:M394"/>
    <mergeCell ref="N392:N394"/>
    <mergeCell ref="O392:O394"/>
    <mergeCell ref="P392:P394"/>
    <mergeCell ref="Q392:Q394"/>
    <mergeCell ref="R392:R394"/>
    <mergeCell ref="Z392:Z394"/>
    <mergeCell ref="AE392:AE394"/>
    <mergeCell ref="AJ392:AJ394"/>
    <mergeCell ref="AK392:AK394"/>
    <mergeCell ref="AL392:AL394"/>
    <mergeCell ref="AM392:AM394"/>
    <mergeCell ref="AN392:AN394"/>
    <mergeCell ref="AO392:AO394"/>
    <mergeCell ref="AP392:AP394"/>
    <mergeCell ref="AQ392:AQ394"/>
    <mergeCell ref="I388:I391"/>
    <mergeCell ref="AP395:AP397"/>
    <mergeCell ref="AQ395:AQ397"/>
    <mergeCell ref="A398:A400"/>
    <mergeCell ref="B398:B400"/>
    <mergeCell ref="C398:C400"/>
    <mergeCell ref="D398:D400"/>
    <mergeCell ref="E398:E400"/>
    <mergeCell ref="F398:F400"/>
    <mergeCell ref="G398:G400"/>
    <mergeCell ref="H398:H400"/>
    <mergeCell ref="I398:I400"/>
    <mergeCell ref="J398:J400"/>
    <mergeCell ref="K398:K400"/>
    <mergeCell ref="L398:L400"/>
    <mergeCell ref="M398:M400"/>
    <mergeCell ref="N398:N400"/>
    <mergeCell ref="O398:O400"/>
    <mergeCell ref="P398:P400"/>
    <mergeCell ref="Q398:Q400"/>
    <mergeCell ref="R398:R400"/>
    <mergeCell ref="Z398:Z400"/>
    <mergeCell ref="AE398:AE400"/>
    <mergeCell ref="AJ398:AJ400"/>
    <mergeCell ref="AK398:AK400"/>
    <mergeCell ref="AL398:AL400"/>
    <mergeCell ref="AM398:AM400"/>
    <mergeCell ref="AN398:AN400"/>
    <mergeCell ref="AO398:AO400"/>
    <mergeCell ref="AP398:AP400"/>
    <mergeCell ref="AQ398:AQ400"/>
    <mergeCell ref="I395:I397"/>
    <mergeCell ref="J395:J397"/>
    <mergeCell ref="J401:J403"/>
    <mergeCell ref="K401:K403"/>
    <mergeCell ref="L401:L403"/>
    <mergeCell ref="M401:M403"/>
    <mergeCell ref="N401:N403"/>
    <mergeCell ref="O401:O403"/>
    <mergeCell ref="P401:P403"/>
    <mergeCell ref="Q401:Q403"/>
    <mergeCell ref="R401:R403"/>
    <mergeCell ref="Z401:Z403"/>
    <mergeCell ref="AE401:AE403"/>
    <mergeCell ref="AJ401:AJ403"/>
    <mergeCell ref="AK401:AK403"/>
    <mergeCell ref="AL401:AL403"/>
    <mergeCell ref="AM401:AM403"/>
    <mergeCell ref="AN401:AN403"/>
    <mergeCell ref="AO395:AO397"/>
    <mergeCell ref="K395:K397"/>
    <mergeCell ref="L395:L397"/>
    <mergeCell ref="M395:M397"/>
    <mergeCell ref="N395:N397"/>
    <mergeCell ref="O395:O397"/>
    <mergeCell ref="P395:P397"/>
    <mergeCell ref="Q395:Q397"/>
    <mergeCell ref="R395:R397"/>
    <mergeCell ref="Z395:Z397"/>
    <mergeCell ref="AE395:AE397"/>
    <mergeCell ref="AJ395:AJ397"/>
    <mergeCell ref="AK395:AK397"/>
    <mergeCell ref="AL395:AL397"/>
    <mergeCell ref="AM395:AM397"/>
    <mergeCell ref="AN395:AN397"/>
    <mergeCell ref="AO401:AO403"/>
    <mergeCell ref="AP401:AP403"/>
    <mergeCell ref="AQ401:AQ403"/>
    <mergeCell ref="A404:A406"/>
    <mergeCell ref="B404:B406"/>
    <mergeCell ref="C404:C406"/>
    <mergeCell ref="D404:D406"/>
    <mergeCell ref="E404:E406"/>
    <mergeCell ref="F404:F406"/>
    <mergeCell ref="G404:G406"/>
    <mergeCell ref="H404:H406"/>
    <mergeCell ref="I404:I406"/>
    <mergeCell ref="J404:J406"/>
    <mergeCell ref="K404:K406"/>
    <mergeCell ref="L404:L406"/>
    <mergeCell ref="M404:M406"/>
    <mergeCell ref="N404:N406"/>
    <mergeCell ref="O404:O406"/>
    <mergeCell ref="P404:P406"/>
    <mergeCell ref="Q404:Q406"/>
    <mergeCell ref="R404:R406"/>
    <mergeCell ref="Z404:Z406"/>
    <mergeCell ref="AE404:AE406"/>
    <mergeCell ref="AJ404:AJ406"/>
    <mergeCell ref="AK404:AK406"/>
    <mergeCell ref="AL404:AL406"/>
    <mergeCell ref="AM404:AM406"/>
    <mergeCell ref="AN404:AN406"/>
    <mergeCell ref="AO404:AO406"/>
    <mergeCell ref="AP404:AP406"/>
    <mergeCell ref="AQ404:AQ406"/>
    <mergeCell ref="I401:I403"/>
    <mergeCell ref="AP407:AP409"/>
    <mergeCell ref="AQ407:AQ409"/>
    <mergeCell ref="A410:A412"/>
    <mergeCell ref="B410:B412"/>
    <mergeCell ref="C410:C412"/>
    <mergeCell ref="D410:D412"/>
    <mergeCell ref="E410:E412"/>
    <mergeCell ref="F410:F412"/>
    <mergeCell ref="G410:G412"/>
    <mergeCell ref="H410:H412"/>
    <mergeCell ref="I410:I412"/>
    <mergeCell ref="J410:J412"/>
    <mergeCell ref="K410:K412"/>
    <mergeCell ref="L410:L412"/>
    <mergeCell ref="M410:M412"/>
    <mergeCell ref="N410:N412"/>
    <mergeCell ref="O410:O412"/>
    <mergeCell ref="P410:P412"/>
    <mergeCell ref="Q410:Q412"/>
    <mergeCell ref="R410:R412"/>
    <mergeCell ref="Z410:Z412"/>
    <mergeCell ref="AE410:AE412"/>
    <mergeCell ref="AJ410:AJ412"/>
    <mergeCell ref="AK410:AK412"/>
    <mergeCell ref="AL410:AL412"/>
    <mergeCell ref="AM410:AM412"/>
    <mergeCell ref="AN410:AN412"/>
    <mergeCell ref="AO410:AO412"/>
    <mergeCell ref="AP410:AP412"/>
    <mergeCell ref="AQ410:AQ412"/>
    <mergeCell ref="I407:I409"/>
    <mergeCell ref="J407:J409"/>
    <mergeCell ref="J413:J415"/>
    <mergeCell ref="K413:K415"/>
    <mergeCell ref="L413:L415"/>
    <mergeCell ref="M413:M415"/>
    <mergeCell ref="N413:N415"/>
    <mergeCell ref="O413:O415"/>
    <mergeCell ref="P413:P415"/>
    <mergeCell ref="Q413:Q415"/>
    <mergeCell ref="R413:R415"/>
    <mergeCell ref="Z413:Z415"/>
    <mergeCell ref="AE413:AE415"/>
    <mergeCell ref="AJ413:AJ415"/>
    <mergeCell ref="AK413:AK415"/>
    <mergeCell ref="AL413:AL415"/>
    <mergeCell ref="AM413:AM415"/>
    <mergeCell ref="AN413:AN415"/>
    <mergeCell ref="AO407:AO409"/>
    <mergeCell ref="K407:K409"/>
    <mergeCell ref="L407:L409"/>
    <mergeCell ref="M407:M409"/>
    <mergeCell ref="N407:N409"/>
    <mergeCell ref="O407:O409"/>
    <mergeCell ref="P407:P409"/>
    <mergeCell ref="Q407:Q409"/>
    <mergeCell ref="R407:R409"/>
    <mergeCell ref="Z407:Z409"/>
    <mergeCell ref="AE407:AE409"/>
    <mergeCell ref="AJ407:AJ409"/>
    <mergeCell ref="AK407:AK409"/>
    <mergeCell ref="AL407:AL409"/>
    <mergeCell ref="AM407:AM409"/>
    <mergeCell ref="AN407:AN409"/>
    <mergeCell ref="AO413:AO415"/>
    <mergeCell ref="AP413:AP415"/>
    <mergeCell ref="AQ413:AQ415"/>
    <mergeCell ref="A416:A418"/>
    <mergeCell ref="B416:B418"/>
    <mergeCell ref="C416:C418"/>
    <mergeCell ref="D416:D418"/>
    <mergeCell ref="E416:E418"/>
    <mergeCell ref="F416:F418"/>
    <mergeCell ref="G416:G418"/>
    <mergeCell ref="H416:H418"/>
    <mergeCell ref="I416:I418"/>
    <mergeCell ref="J416:J418"/>
    <mergeCell ref="K416:K418"/>
    <mergeCell ref="L416:L418"/>
    <mergeCell ref="M416:M418"/>
    <mergeCell ref="N416:N418"/>
    <mergeCell ref="O416:O418"/>
    <mergeCell ref="P416:P418"/>
    <mergeCell ref="Q416:Q418"/>
    <mergeCell ref="R416:R418"/>
    <mergeCell ref="Z416:Z418"/>
    <mergeCell ref="AE416:AE418"/>
    <mergeCell ref="AJ416:AJ418"/>
    <mergeCell ref="AK416:AK418"/>
    <mergeCell ref="AL416:AL418"/>
    <mergeCell ref="AM416:AM418"/>
    <mergeCell ref="AN416:AN418"/>
    <mergeCell ref="AO416:AO418"/>
    <mergeCell ref="AP416:AP418"/>
    <mergeCell ref="AQ416:AQ418"/>
    <mergeCell ref="I413:I415"/>
    <mergeCell ref="O419:O421"/>
    <mergeCell ref="P419:P421"/>
    <mergeCell ref="Q419:Q421"/>
    <mergeCell ref="R419:R421"/>
    <mergeCell ref="Z419:Z421"/>
    <mergeCell ref="AE419:AE421"/>
    <mergeCell ref="AJ419:AJ421"/>
    <mergeCell ref="AK419:AK421"/>
    <mergeCell ref="AL419:AL421"/>
    <mergeCell ref="AM419:AM421"/>
    <mergeCell ref="AN419:AN421"/>
    <mergeCell ref="AO419:AO421"/>
    <mergeCell ref="AP419:AP421"/>
    <mergeCell ref="AQ419:AQ421"/>
    <mergeCell ref="K422:K424"/>
    <mergeCell ref="L422:L424"/>
    <mergeCell ref="M422:M424"/>
    <mergeCell ref="N422:N424"/>
    <mergeCell ref="O422:O424"/>
    <mergeCell ref="P422:P424"/>
    <mergeCell ref="Q422:Q424"/>
    <mergeCell ref="R422:R424"/>
    <mergeCell ref="AK422:AK424"/>
    <mergeCell ref="AL422:AL424"/>
    <mergeCell ref="AM422:AM424"/>
    <mergeCell ref="AN422:AN424"/>
    <mergeCell ref="AO422:AO424"/>
    <mergeCell ref="AP422:AP424"/>
    <mergeCell ref="AQ422:AQ424"/>
    <mergeCell ref="A425:A427"/>
    <mergeCell ref="B425:B427"/>
    <mergeCell ref="C425:C427"/>
    <mergeCell ref="F425:F427"/>
    <mergeCell ref="G425:G427"/>
    <mergeCell ref="H425:H427"/>
    <mergeCell ref="I425:I427"/>
    <mergeCell ref="J425:J427"/>
    <mergeCell ref="R425:R427"/>
    <mergeCell ref="S425:S427"/>
    <mergeCell ref="T425:T427"/>
    <mergeCell ref="U425:U427"/>
    <mergeCell ref="V425:V427"/>
    <mergeCell ref="W425:W427"/>
    <mergeCell ref="X425:X427"/>
    <mergeCell ref="Y425:Y427"/>
    <mergeCell ref="Z425:Z427"/>
    <mergeCell ref="AE425:AE427"/>
    <mergeCell ref="AJ425:AJ427"/>
    <mergeCell ref="AK425:AK427"/>
    <mergeCell ref="AL425:AL427"/>
    <mergeCell ref="AM425:AM427"/>
    <mergeCell ref="AN425:AN427"/>
    <mergeCell ref="AO425:AO427"/>
    <mergeCell ref="AP425:AP427"/>
    <mergeCell ref="AQ425:AQ427"/>
    <mergeCell ref="A428:A430"/>
    <mergeCell ref="B428:B430"/>
    <mergeCell ref="C428:C430"/>
    <mergeCell ref="D428:D430"/>
    <mergeCell ref="E428:E430"/>
    <mergeCell ref="F428:F430"/>
    <mergeCell ref="G428:G430"/>
    <mergeCell ref="H428:H430"/>
    <mergeCell ref="I428:I430"/>
    <mergeCell ref="J428:J430"/>
    <mergeCell ref="K428:K430"/>
    <mergeCell ref="L428:L430"/>
    <mergeCell ref="M428:M430"/>
    <mergeCell ref="N428:N430"/>
    <mergeCell ref="O428:O430"/>
    <mergeCell ref="P428:P430"/>
    <mergeCell ref="Q428:Q430"/>
    <mergeCell ref="R428:R430"/>
    <mergeCell ref="Z428:Z430"/>
    <mergeCell ref="AE428:AE430"/>
    <mergeCell ref="AJ428:AJ430"/>
    <mergeCell ref="AK428:AK430"/>
    <mergeCell ref="AL428:AL430"/>
    <mergeCell ref="AE437:AE440"/>
    <mergeCell ref="AJ437:AJ440"/>
    <mergeCell ref="AK437:AK440"/>
    <mergeCell ref="AL437:AL440"/>
    <mergeCell ref="AM437:AM440"/>
    <mergeCell ref="AN437:AN440"/>
    <mergeCell ref="AO437:AO440"/>
    <mergeCell ref="AP437:AP440"/>
    <mergeCell ref="AQ437:AQ440"/>
    <mergeCell ref="A441:A443"/>
    <mergeCell ref="B441:B443"/>
    <mergeCell ref="C441:C443"/>
    <mergeCell ref="D441:D443"/>
    <mergeCell ref="E441:E443"/>
    <mergeCell ref="F441:F443"/>
    <mergeCell ref="G441:G443"/>
    <mergeCell ref="H441:H443"/>
    <mergeCell ref="I441:I443"/>
    <mergeCell ref="J441:J443"/>
    <mergeCell ref="K441:K443"/>
    <mergeCell ref="L441:L443"/>
    <mergeCell ref="M441:M443"/>
    <mergeCell ref="N441:N443"/>
    <mergeCell ref="O441:O443"/>
    <mergeCell ref="P441:P443"/>
    <mergeCell ref="AE441:AE443"/>
    <mergeCell ref="AJ441:AJ443"/>
    <mergeCell ref="AK441:AK443"/>
    <mergeCell ref="AL441:AL443"/>
    <mergeCell ref="AM441:AM443"/>
    <mergeCell ref="AN441:AN443"/>
    <mergeCell ref="AO441:AO443"/>
    <mergeCell ref="AP441:AP443"/>
    <mergeCell ref="AQ441:AQ443"/>
    <mergeCell ref="A444:A446"/>
    <mergeCell ref="B444:B446"/>
    <mergeCell ref="C444:C446"/>
    <mergeCell ref="D444:D446"/>
    <mergeCell ref="E444:E446"/>
    <mergeCell ref="F444:F446"/>
    <mergeCell ref="G444:G446"/>
    <mergeCell ref="H444:H446"/>
    <mergeCell ref="I444:I446"/>
    <mergeCell ref="J444:J446"/>
    <mergeCell ref="K444:K446"/>
    <mergeCell ref="L444:L446"/>
    <mergeCell ref="M444:M446"/>
    <mergeCell ref="N444:N446"/>
    <mergeCell ref="O444:O446"/>
    <mergeCell ref="P444:P446"/>
    <mergeCell ref="Q444:Q446"/>
    <mergeCell ref="R444:R446"/>
    <mergeCell ref="Z444:Z446"/>
    <mergeCell ref="AE444:AE446"/>
    <mergeCell ref="AJ444:AJ446"/>
    <mergeCell ref="AK444:AK446"/>
    <mergeCell ref="AL444:AL446"/>
    <mergeCell ref="AM444:AM446"/>
    <mergeCell ref="AN444:AN446"/>
    <mergeCell ref="AO444:AO446"/>
    <mergeCell ref="AP444:AP446"/>
    <mergeCell ref="AQ444:AQ446"/>
    <mergeCell ref="F447:F449"/>
    <mergeCell ref="G447:G449"/>
    <mergeCell ref="H447:H449"/>
    <mergeCell ref="I447:I449"/>
    <mergeCell ref="J447:J449"/>
    <mergeCell ref="K447:K449"/>
    <mergeCell ref="L447:L449"/>
    <mergeCell ref="M447:M449"/>
    <mergeCell ref="N447:N449"/>
    <mergeCell ref="O447:O449"/>
    <mergeCell ref="P447:P449"/>
    <mergeCell ref="Q447:Q449"/>
    <mergeCell ref="R447:R449"/>
    <mergeCell ref="Z447:Z449"/>
    <mergeCell ref="AE447:AE449"/>
    <mergeCell ref="AJ447:AJ449"/>
    <mergeCell ref="AK447:AK449"/>
    <mergeCell ref="AL447:AL449"/>
    <mergeCell ref="AM447:AM449"/>
    <mergeCell ref="AN447:AN449"/>
    <mergeCell ref="AO447:AO449"/>
    <mergeCell ref="AP447:AP449"/>
    <mergeCell ref="AQ447:AQ449"/>
    <mergeCell ref="A453:A454"/>
    <mergeCell ref="B453:B455"/>
    <mergeCell ref="C453:C455"/>
    <mergeCell ref="D453:D455"/>
    <mergeCell ref="E453:E455"/>
    <mergeCell ref="F453:F455"/>
    <mergeCell ref="G453:G455"/>
    <mergeCell ref="H453:H455"/>
    <mergeCell ref="I453:I455"/>
    <mergeCell ref="J453:J455"/>
    <mergeCell ref="K453:K455"/>
    <mergeCell ref="L453:L455"/>
    <mergeCell ref="M453:M455"/>
    <mergeCell ref="N453:N455"/>
    <mergeCell ref="O453:O455"/>
    <mergeCell ref="P453:P455"/>
    <mergeCell ref="Q453:Q455"/>
    <mergeCell ref="R453:R455"/>
    <mergeCell ref="Z453:Z455"/>
    <mergeCell ref="AE453:AE455"/>
    <mergeCell ref="AJ453:AJ455"/>
    <mergeCell ref="AK453:AK455"/>
    <mergeCell ref="AL453:AL455"/>
    <mergeCell ref="AM453:AM455"/>
    <mergeCell ref="AN453:AN455"/>
    <mergeCell ref="AO453:AO455"/>
    <mergeCell ref="AP453:AP455"/>
    <mergeCell ref="AQ453:AQ455"/>
    <mergeCell ref="I450:I452"/>
    <mergeCell ref="J450:J452"/>
    <mergeCell ref="K450:K452"/>
    <mergeCell ref="M456:M459"/>
    <mergeCell ref="N456:N459"/>
    <mergeCell ref="O456:O459"/>
    <mergeCell ref="P456:P459"/>
    <mergeCell ref="Q456:Q459"/>
    <mergeCell ref="R456:R459"/>
    <mergeCell ref="Z456:Z459"/>
    <mergeCell ref="AE456:AE459"/>
    <mergeCell ref="AJ456:AJ459"/>
    <mergeCell ref="AK456:AK459"/>
    <mergeCell ref="AL456:AL459"/>
    <mergeCell ref="AM456:AM459"/>
    <mergeCell ref="AN456:AN459"/>
    <mergeCell ref="AO456:AO459"/>
    <mergeCell ref="AP456:AP459"/>
    <mergeCell ref="AQ456:AQ459"/>
    <mergeCell ref="J463:J466"/>
    <mergeCell ref="K463:K466"/>
    <mergeCell ref="L463:L466"/>
    <mergeCell ref="M463:M466"/>
    <mergeCell ref="N463:N466"/>
    <mergeCell ref="O463:O466"/>
    <mergeCell ref="P463:P466"/>
    <mergeCell ref="AP463:AP466"/>
    <mergeCell ref="AQ463:AQ466"/>
    <mergeCell ref="A467:A469"/>
    <mergeCell ref="B467:B469"/>
    <mergeCell ref="C467:C469"/>
    <mergeCell ref="D467:D469"/>
    <mergeCell ref="E467:E469"/>
    <mergeCell ref="F467:F469"/>
    <mergeCell ref="G467:G469"/>
    <mergeCell ref="H467:H469"/>
    <mergeCell ref="I467:I469"/>
    <mergeCell ref="J467:J469"/>
    <mergeCell ref="K467:K469"/>
    <mergeCell ref="L467:L469"/>
    <mergeCell ref="M467:M469"/>
    <mergeCell ref="N467:N469"/>
    <mergeCell ref="O467:O469"/>
    <mergeCell ref="P467:P469"/>
    <mergeCell ref="Q467:Q469"/>
    <mergeCell ref="R467:R469"/>
    <mergeCell ref="Z467:Z469"/>
    <mergeCell ref="AE467:AE469"/>
    <mergeCell ref="AJ467:AJ469"/>
    <mergeCell ref="AK467:AK469"/>
    <mergeCell ref="AL467:AL469"/>
    <mergeCell ref="AM467:AM469"/>
    <mergeCell ref="AN467:AN469"/>
    <mergeCell ref="AO467:AO469"/>
    <mergeCell ref="AP467:AP469"/>
    <mergeCell ref="AQ467:AQ469"/>
    <mergeCell ref="F470:F472"/>
    <mergeCell ref="G470:G472"/>
    <mergeCell ref="H470:H472"/>
    <mergeCell ref="I470:I472"/>
    <mergeCell ref="J470:J472"/>
    <mergeCell ref="K470:K472"/>
    <mergeCell ref="L470:L472"/>
    <mergeCell ref="M470:M472"/>
    <mergeCell ref="N470:N472"/>
    <mergeCell ref="O470:O472"/>
    <mergeCell ref="P470:P472"/>
    <mergeCell ref="Q470:Q472"/>
    <mergeCell ref="R470:R472"/>
    <mergeCell ref="Z470:Z472"/>
    <mergeCell ref="AE470:AE472"/>
    <mergeCell ref="AJ470:AJ472"/>
    <mergeCell ref="AK470:AK472"/>
    <mergeCell ref="AL470:AL472"/>
    <mergeCell ref="AM470:AM472"/>
    <mergeCell ref="AN470:AN472"/>
    <mergeCell ref="AO470:AO472"/>
    <mergeCell ref="AP470:AP472"/>
    <mergeCell ref="AQ470:AQ472"/>
    <mergeCell ref="A473:A475"/>
    <mergeCell ref="B473:B475"/>
    <mergeCell ref="C473:C475"/>
    <mergeCell ref="D473:D475"/>
    <mergeCell ref="E473:E475"/>
    <mergeCell ref="F473:F475"/>
    <mergeCell ref="G473:G475"/>
    <mergeCell ref="H473:H475"/>
    <mergeCell ref="I473:I475"/>
    <mergeCell ref="J473:J475"/>
    <mergeCell ref="K473:K475"/>
    <mergeCell ref="L473:L475"/>
    <mergeCell ref="M473:M475"/>
    <mergeCell ref="N473:N475"/>
    <mergeCell ref="O473:O475"/>
    <mergeCell ref="P473:P475"/>
    <mergeCell ref="Q473:Q475"/>
    <mergeCell ref="R473:R475"/>
    <mergeCell ref="Z473:Z475"/>
    <mergeCell ref="AE473:AE475"/>
    <mergeCell ref="AJ473:AJ475"/>
    <mergeCell ref="AK473:AK475"/>
    <mergeCell ref="AL473:AL475"/>
    <mergeCell ref="AM474:AM475"/>
    <mergeCell ref="AN474:AN475"/>
    <mergeCell ref="AO474:AO475"/>
    <mergeCell ref="AP474:AP475"/>
    <mergeCell ref="AQ474:AQ475"/>
    <mergeCell ref="A476:A477"/>
    <mergeCell ref="B476:B478"/>
    <mergeCell ref="C476:C478"/>
    <mergeCell ref="D476:D478"/>
    <mergeCell ref="E476:E478"/>
    <mergeCell ref="F476:F478"/>
    <mergeCell ref="G476:G478"/>
    <mergeCell ref="H476:H478"/>
    <mergeCell ref="I476:I478"/>
    <mergeCell ref="J476:J478"/>
    <mergeCell ref="K476:K478"/>
    <mergeCell ref="L476:L478"/>
    <mergeCell ref="M476:M478"/>
    <mergeCell ref="N476:N478"/>
    <mergeCell ref="O476:O478"/>
    <mergeCell ref="P476:P478"/>
    <mergeCell ref="Q476:Q478"/>
    <mergeCell ref="R476:R478"/>
    <mergeCell ref="Z476:Z478"/>
    <mergeCell ref="AE476:AE478"/>
    <mergeCell ref="AJ476:AJ478"/>
    <mergeCell ref="AQ476:AQ477"/>
    <mergeCell ref="M479:M481"/>
    <mergeCell ref="N479:N481"/>
    <mergeCell ref="O479:O481"/>
    <mergeCell ref="P479:P481"/>
    <mergeCell ref="Q479:Q481"/>
    <mergeCell ref="R479:R481"/>
    <mergeCell ref="Z479:Z481"/>
    <mergeCell ref="AE479:AE481"/>
    <mergeCell ref="AJ479:AJ481"/>
    <mergeCell ref="AK479:AK481"/>
    <mergeCell ref="AL479:AL481"/>
    <mergeCell ref="AM479:AM481"/>
    <mergeCell ref="AN479:AN481"/>
    <mergeCell ref="AO479:AO481"/>
    <mergeCell ref="AP479:AP481"/>
    <mergeCell ref="AQ479:AQ481"/>
    <mergeCell ref="Q482:Q484"/>
    <mergeCell ref="R482:R484"/>
    <mergeCell ref="Z482:Z484"/>
    <mergeCell ref="AE482:AE484"/>
    <mergeCell ref="AJ482:AJ484"/>
    <mergeCell ref="AK482:AK484"/>
    <mergeCell ref="AL482:AL484"/>
    <mergeCell ref="AM482:AM484"/>
    <mergeCell ref="AN482:AN484"/>
    <mergeCell ref="AO482:AO484"/>
    <mergeCell ref="AP482:AP484"/>
    <mergeCell ref="AK476:AK478"/>
    <mergeCell ref="AL476:AL478"/>
    <mergeCell ref="AM476:AM477"/>
    <mergeCell ref="AN476:AN477"/>
    <mergeCell ref="AO476:AO477"/>
    <mergeCell ref="AP476:AP477"/>
    <mergeCell ref="AQ482:AQ484"/>
    <mergeCell ref="A485:A487"/>
    <mergeCell ref="B485:B487"/>
    <mergeCell ref="C485:C487"/>
    <mergeCell ref="D485:D487"/>
    <mergeCell ref="E485:E487"/>
    <mergeCell ref="F485:F487"/>
    <mergeCell ref="G485:G487"/>
    <mergeCell ref="H485:H487"/>
    <mergeCell ref="I485:I487"/>
    <mergeCell ref="J485:J487"/>
    <mergeCell ref="K485:K487"/>
    <mergeCell ref="L485:L487"/>
    <mergeCell ref="M485:M487"/>
    <mergeCell ref="N485:N487"/>
    <mergeCell ref="O485:O487"/>
    <mergeCell ref="P485:P487"/>
    <mergeCell ref="Q485:Q487"/>
    <mergeCell ref="R485:R487"/>
    <mergeCell ref="Z485:Z487"/>
    <mergeCell ref="AE485:AE487"/>
    <mergeCell ref="AM485:AM487"/>
    <mergeCell ref="AN485:AN487"/>
    <mergeCell ref="AO485:AO487"/>
    <mergeCell ref="AP485:AP487"/>
    <mergeCell ref="AQ485:AQ487"/>
    <mergeCell ref="K482:K484"/>
    <mergeCell ref="L482:L484"/>
    <mergeCell ref="M482:M484"/>
    <mergeCell ref="N482:N484"/>
    <mergeCell ref="O482:O484"/>
    <mergeCell ref="P482:P484"/>
    <mergeCell ref="A488:A490"/>
    <mergeCell ref="B488:B490"/>
    <mergeCell ref="C488:C490"/>
    <mergeCell ref="D488:D490"/>
    <mergeCell ref="E488:E490"/>
    <mergeCell ref="F488:F490"/>
    <mergeCell ref="G488:G490"/>
    <mergeCell ref="H488:H490"/>
    <mergeCell ref="I488:I490"/>
    <mergeCell ref="J488:J490"/>
    <mergeCell ref="K488:K490"/>
    <mergeCell ref="L488:L490"/>
    <mergeCell ref="M488:M490"/>
    <mergeCell ref="N488:N490"/>
    <mergeCell ref="O488:O490"/>
    <mergeCell ref="P488:P490"/>
    <mergeCell ref="Q488:Q490"/>
    <mergeCell ref="R488:R490"/>
    <mergeCell ref="Z488:Z490"/>
    <mergeCell ref="AE488:AE490"/>
    <mergeCell ref="AJ488:AJ490"/>
    <mergeCell ref="AK488:AK490"/>
    <mergeCell ref="AL488:AL490"/>
    <mergeCell ref="AM488:AM490"/>
    <mergeCell ref="AN488:AN490"/>
    <mergeCell ref="AO488:AO490"/>
    <mergeCell ref="AP488:AP490"/>
    <mergeCell ref="AQ488:AQ490"/>
    <mergeCell ref="A491:A494"/>
    <mergeCell ref="B491:B494"/>
    <mergeCell ref="C491:C494"/>
    <mergeCell ref="D491:D494"/>
    <mergeCell ref="E491:E494"/>
    <mergeCell ref="F491:F494"/>
    <mergeCell ref="G491:G494"/>
    <mergeCell ref="H491:H494"/>
    <mergeCell ref="I491:I494"/>
    <mergeCell ref="J491:J494"/>
    <mergeCell ref="K491:K494"/>
    <mergeCell ref="L491:L494"/>
    <mergeCell ref="M491:M494"/>
    <mergeCell ref="N491:N494"/>
    <mergeCell ref="O491:O494"/>
    <mergeCell ref="P491:P494"/>
    <mergeCell ref="Q491:Q494"/>
    <mergeCell ref="R491:R494"/>
    <mergeCell ref="Z491:Z494"/>
    <mergeCell ref="AE491:AE494"/>
    <mergeCell ref="AJ491:AJ494"/>
    <mergeCell ref="AK491:AK494"/>
    <mergeCell ref="AL491:AL494"/>
    <mergeCell ref="AM491:AM494"/>
    <mergeCell ref="AN491:AN494"/>
    <mergeCell ref="AO491:AO494"/>
    <mergeCell ref="AP491:AP494"/>
    <mergeCell ref="AQ491:AQ494"/>
    <mergeCell ref="D495:D498"/>
    <mergeCell ref="E495:E498"/>
    <mergeCell ref="F495:F498"/>
    <mergeCell ref="G495:G498"/>
    <mergeCell ref="H495:H498"/>
    <mergeCell ref="I495:I498"/>
    <mergeCell ref="J495:J498"/>
    <mergeCell ref="K495:K498"/>
    <mergeCell ref="L495:L498"/>
    <mergeCell ref="M495:M498"/>
    <mergeCell ref="N495:N498"/>
    <mergeCell ref="O495:O498"/>
    <mergeCell ref="P495:P498"/>
    <mergeCell ref="Q495:Q498"/>
    <mergeCell ref="R495:R498"/>
    <mergeCell ref="Z495:Z498"/>
    <mergeCell ref="AE495:AE498"/>
    <mergeCell ref="AM495:AM498"/>
    <mergeCell ref="AN495:AN498"/>
    <mergeCell ref="AO495:AO498"/>
    <mergeCell ref="AP495:AP498"/>
    <mergeCell ref="AQ495:AQ498"/>
    <mergeCell ref="A499:A502"/>
    <mergeCell ref="B499:B502"/>
    <mergeCell ref="C499:C502"/>
    <mergeCell ref="D499:D502"/>
    <mergeCell ref="E499:E502"/>
    <mergeCell ref="F499:F502"/>
    <mergeCell ref="G499:G502"/>
    <mergeCell ref="H499:H502"/>
    <mergeCell ref="I499:I502"/>
    <mergeCell ref="J499:J502"/>
    <mergeCell ref="K499:K502"/>
    <mergeCell ref="L499:L502"/>
    <mergeCell ref="M499:M502"/>
    <mergeCell ref="N499:N502"/>
    <mergeCell ref="O499:O502"/>
    <mergeCell ref="P499:P502"/>
    <mergeCell ref="Q499:Q502"/>
    <mergeCell ref="R499:R502"/>
    <mergeCell ref="Z499:Z502"/>
    <mergeCell ref="AE499:AE502"/>
    <mergeCell ref="AJ499:AJ502"/>
    <mergeCell ref="AK499:AK502"/>
    <mergeCell ref="AL499:AL502"/>
    <mergeCell ref="AM499:AM502"/>
    <mergeCell ref="AN499:AN502"/>
    <mergeCell ref="AO499:AO502"/>
    <mergeCell ref="AP499:AP502"/>
    <mergeCell ref="AQ499:AQ502"/>
    <mergeCell ref="A503:A505"/>
    <mergeCell ref="B503:B505"/>
    <mergeCell ref="C503:C505"/>
    <mergeCell ref="D503:D505"/>
    <mergeCell ref="E503:E505"/>
    <mergeCell ref="F503:F505"/>
    <mergeCell ref="G503:G505"/>
    <mergeCell ref="H503:H505"/>
    <mergeCell ref="I503:I505"/>
    <mergeCell ref="J503:J505"/>
    <mergeCell ref="K503:K505"/>
    <mergeCell ref="L503:L505"/>
    <mergeCell ref="M503:M505"/>
    <mergeCell ref="N503:N505"/>
    <mergeCell ref="O503:O505"/>
    <mergeCell ref="P503:P505"/>
    <mergeCell ref="Q503:Q505"/>
    <mergeCell ref="R503:R505"/>
    <mergeCell ref="Z503:Z505"/>
    <mergeCell ref="AE503:AE505"/>
    <mergeCell ref="AJ503:AJ505"/>
    <mergeCell ref="AK503:AK505"/>
    <mergeCell ref="AL503:AL505"/>
    <mergeCell ref="AM503:AM505"/>
    <mergeCell ref="AN503:AN505"/>
    <mergeCell ref="AO503:AO505"/>
    <mergeCell ref="AP503:AP505"/>
    <mergeCell ref="AQ503:AQ505"/>
    <mergeCell ref="A506:A507"/>
    <mergeCell ref="AM510:AM511"/>
    <mergeCell ref="AN510:AN511"/>
    <mergeCell ref="AO510:AO511"/>
    <mergeCell ref="AP510:AP511"/>
    <mergeCell ref="AQ510:AQ511"/>
    <mergeCell ref="A516:A518"/>
    <mergeCell ref="A522:A525"/>
    <mergeCell ref="B522:B525"/>
    <mergeCell ref="C522:C525"/>
    <mergeCell ref="D522:D525"/>
    <mergeCell ref="E522:E525"/>
    <mergeCell ref="F522:F525"/>
    <mergeCell ref="G522:G525"/>
    <mergeCell ref="H522:H525"/>
    <mergeCell ref="I522:I525"/>
    <mergeCell ref="J522:J525"/>
    <mergeCell ref="K522:K525"/>
    <mergeCell ref="L522:L525"/>
    <mergeCell ref="M522:M525"/>
    <mergeCell ref="N522:N525"/>
    <mergeCell ref="O522:O525"/>
    <mergeCell ref="P522:P525"/>
    <mergeCell ref="Q522:Q525"/>
    <mergeCell ref="R522:R525"/>
    <mergeCell ref="AN522:AN523"/>
    <mergeCell ref="AO522:AO523"/>
    <mergeCell ref="AP522:AP523"/>
    <mergeCell ref="AQ522:AQ523"/>
    <mergeCell ref="AM524:AM525"/>
    <mergeCell ref="AN524:AN525"/>
    <mergeCell ref="AO524:AO525"/>
    <mergeCell ref="AP524:AP525"/>
    <mergeCell ref="AQ524:AQ525"/>
    <mergeCell ref="A526:A527"/>
    <mergeCell ref="B526:B528"/>
    <mergeCell ref="C526:C528"/>
    <mergeCell ref="D526:D528"/>
    <mergeCell ref="E526:E528"/>
    <mergeCell ref="F526:F528"/>
    <mergeCell ref="G526:G528"/>
    <mergeCell ref="H526:H528"/>
    <mergeCell ref="I526:I528"/>
    <mergeCell ref="J526:J528"/>
    <mergeCell ref="K526:K528"/>
    <mergeCell ref="L526:L528"/>
    <mergeCell ref="M526:M528"/>
    <mergeCell ref="N526:N528"/>
    <mergeCell ref="O526:O528"/>
    <mergeCell ref="P526:P528"/>
    <mergeCell ref="Q526:Q528"/>
    <mergeCell ref="R526:R528"/>
    <mergeCell ref="Z526:Z528"/>
    <mergeCell ref="AE526:AE528"/>
    <mergeCell ref="AJ526:AJ528"/>
    <mergeCell ref="AK526:AK528"/>
    <mergeCell ref="AL526:AL528"/>
    <mergeCell ref="A529:A531"/>
    <mergeCell ref="B529:B531"/>
    <mergeCell ref="C529:C531"/>
    <mergeCell ref="D529:D531"/>
    <mergeCell ref="E529:E531"/>
    <mergeCell ref="F529:F531"/>
    <mergeCell ref="G529:G531"/>
    <mergeCell ref="H529:H531"/>
    <mergeCell ref="I529:I531"/>
    <mergeCell ref="J529:J531"/>
    <mergeCell ref="K529:K531"/>
    <mergeCell ref="L529:L531"/>
    <mergeCell ref="M529:M531"/>
    <mergeCell ref="N529:N531"/>
    <mergeCell ref="O529:O531"/>
    <mergeCell ref="P529:P531"/>
    <mergeCell ref="Q529:Q531"/>
    <mergeCell ref="E532:E534"/>
    <mergeCell ref="F532:F534"/>
    <mergeCell ref="G532:G534"/>
    <mergeCell ref="H532:H534"/>
    <mergeCell ref="I532:I534"/>
    <mergeCell ref="J532:J534"/>
    <mergeCell ref="K532:K534"/>
    <mergeCell ref="L532:L534"/>
    <mergeCell ref="M532:M534"/>
    <mergeCell ref="N532:N534"/>
    <mergeCell ref="O532:O534"/>
    <mergeCell ref="P532:P534"/>
    <mergeCell ref="Q532:Q534"/>
    <mergeCell ref="AN526:AN528"/>
    <mergeCell ref="AO526:AO528"/>
    <mergeCell ref="AP526:AP528"/>
    <mergeCell ref="AQ526:AQ528"/>
    <mergeCell ref="R529:R531"/>
    <mergeCell ref="Z529:Z531"/>
    <mergeCell ref="AE529:AE531"/>
    <mergeCell ref="AJ529:AJ531"/>
    <mergeCell ref="AK529:AK531"/>
    <mergeCell ref="AL529:AL531"/>
    <mergeCell ref="AM529:AM531"/>
    <mergeCell ref="AN529:AN531"/>
    <mergeCell ref="AO529:AO531"/>
    <mergeCell ref="AP529:AP531"/>
    <mergeCell ref="AQ529:AQ531"/>
    <mergeCell ref="R532:R534"/>
    <mergeCell ref="Z532:Z534"/>
    <mergeCell ref="AE532:AE534"/>
    <mergeCell ref="AJ532:AJ534"/>
    <mergeCell ref="AM532:AM534"/>
    <mergeCell ref="AN532:AN534"/>
    <mergeCell ref="AO532:AO534"/>
    <mergeCell ref="AP532:AP534"/>
    <mergeCell ref="AQ532:AQ534"/>
    <mergeCell ref="A535:A537"/>
    <mergeCell ref="B535:B537"/>
    <mergeCell ref="C535:C537"/>
    <mergeCell ref="D535:D537"/>
    <mergeCell ref="E535:E537"/>
    <mergeCell ref="F535:F537"/>
    <mergeCell ref="G535:G537"/>
    <mergeCell ref="H535:H537"/>
    <mergeCell ref="I535:I537"/>
    <mergeCell ref="J535:J537"/>
    <mergeCell ref="K535:K537"/>
    <mergeCell ref="L535:L537"/>
    <mergeCell ref="M535:M537"/>
    <mergeCell ref="N535:N537"/>
    <mergeCell ref="O535:O537"/>
    <mergeCell ref="P535:P537"/>
    <mergeCell ref="Q535:Q537"/>
    <mergeCell ref="R535:R537"/>
    <mergeCell ref="Z535:Z537"/>
    <mergeCell ref="AE535:AE537"/>
    <mergeCell ref="AJ535:AJ537"/>
    <mergeCell ref="AK535:AK537"/>
    <mergeCell ref="AL535:AL537"/>
    <mergeCell ref="A532:A534"/>
    <mergeCell ref="B532:B534"/>
    <mergeCell ref="C532:C534"/>
    <mergeCell ref="D532:D534"/>
    <mergeCell ref="I538:I540"/>
    <mergeCell ref="J538:J540"/>
    <mergeCell ref="K538:K540"/>
    <mergeCell ref="L538:L540"/>
    <mergeCell ref="M538:M540"/>
    <mergeCell ref="N538:N540"/>
    <mergeCell ref="O538:O540"/>
    <mergeCell ref="P538:P540"/>
    <mergeCell ref="Q538:Q540"/>
    <mergeCell ref="R538:R540"/>
    <mergeCell ref="Z538:Z540"/>
    <mergeCell ref="AE538:AE540"/>
    <mergeCell ref="AJ538:AJ540"/>
    <mergeCell ref="AK538:AK540"/>
    <mergeCell ref="AL538:AL540"/>
    <mergeCell ref="A541:A543"/>
    <mergeCell ref="B541:B543"/>
    <mergeCell ref="C541:C543"/>
    <mergeCell ref="D541:D543"/>
    <mergeCell ref="E541:E543"/>
    <mergeCell ref="F541:F543"/>
    <mergeCell ref="G541:G543"/>
    <mergeCell ref="H541:H543"/>
    <mergeCell ref="I541:I543"/>
    <mergeCell ref="J541:J543"/>
    <mergeCell ref="K541:K543"/>
    <mergeCell ref="L541:L543"/>
    <mergeCell ref="M541:M543"/>
    <mergeCell ref="N541:N543"/>
    <mergeCell ref="O541:O543"/>
    <mergeCell ref="P541:P543"/>
    <mergeCell ref="Q541:Q543"/>
    <mergeCell ref="AN541:AN543"/>
    <mergeCell ref="AO541:AO543"/>
    <mergeCell ref="AP541:AP543"/>
    <mergeCell ref="AQ541:AQ543"/>
    <mergeCell ref="A544:A546"/>
    <mergeCell ref="B544:B546"/>
    <mergeCell ref="C544:C546"/>
    <mergeCell ref="D544:D546"/>
    <mergeCell ref="E544:E546"/>
    <mergeCell ref="F544:F546"/>
    <mergeCell ref="G544:G546"/>
    <mergeCell ref="H544:H546"/>
    <mergeCell ref="I544:I546"/>
    <mergeCell ref="J544:J546"/>
    <mergeCell ref="K544:K546"/>
    <mergeCell ref="L544:L546"/>
    <mergeCell ref="M544:M546"/>
    <mergeCell ref="N544:N546"/>
    <mergeCell ref="O544:O546"/>
    <mergeCell ref="P544:P546"/>
    <mergeCell ref="Q544:Q546"/>
    <mergeCell ref="R544:R546"/>
    <mergeCell ref="Z544:Z546"/>
    <mergeCell ref="AE544:AE546"/>
    <mergeCell ref="AJ544:AJ546"/>
    <mergeCell ref="AK544:AK546"/>
    <mergeCell ref="AL544:AL546"/>
    <mergeCell ref="AM544:AM546"/>
    <mergeCell ref="AN544:AN546"/>
    <mergeCell ref="AO544:AO546"/>
    <mergeCell ref="AP544:AP546"/>
    <mergeCell ref="AQ544:AQ546"/>
    <mergeCell ref="A547:A549"/>
    <mergeCell ref="B547:B549"/>
    <mergeCell ref="C547:C549"/>
    <mergeCell ref="D547:D549"/>
    <mergeCell ref="E547:E549"/>
    <mergeCell ref="F547:F549"/>
    <mergeCell ref="G547:G549"/>
    <mergeCell ref="H547:H549"/>
    <mergeCell ref="I547:I549"/>
    <mergeCell ref="J547:J549"/>
    <mergeCell ref="K547:K549"/>
    <mergeCell ref="L547:L549"/>
    <mergeCell ref="M547:M549"/>
    <mergeCell ref="N547:N549"/>
    <mergeCell ref="O547:O549"/>
    <mergeCell ref="P547:P549"/>
    <mergeCell ref="Q547:Q549"/>
    <mergeCell ref="AJ547:AJ549"/>
    <mergeCell ref="AK547:AK549"/>
    <mergeCell ref="AL547:AL549"/>
    <mergeCell ref="AM547:AM549"/>
    <mergeCell ref="AN547:AN549"/>
    <mergeCell ref="AO547:AO549"/>
    <mergeCell ref="AP547:AP549"/>
    <mergeCell ref="AQ547:AQ549"/>
    <mergeCell ref="A550:A552"/>
    <mergeCell ref="B550:B552"/>
    <mergeCell ref="C550:C552"/>
    <mergeCell ref="D550:D552"/>
    <mergeCell ref="E550:E552"/>
    <mergeCell ref="F550:F552"/>
    <mergeCell ref="G550:G552"/>
    <mergeCell ref="H550:H552"/>
    <mergeCell ref="I550:I552"/>
    <mergeCell ref="J550:J552"/>
    <mergeCell ref="K550:K552"/>
    <mergeCell ref="L550:L552"/>
    <mergeCell ref="M550:M552"/>
    <mergeCell ref="N550:N552"/>
    <mergeCell ref="O550:O552"/>
    <mergeCell ref="P550:P552"/>
    <mergeCell ref="Q550:Q552"/>
    <mergeCell ref="R550:R552"/>
    <mergeCell ref="Z550:Z552"/>
    <mergeCell ref="AE550:AE552"/>
    <mergeCell ref="AJ550:AJ552"/>
    <mergeCell ref="AK550:AK552"/>
    <mergeCell ref="AL550:AL552"/>
    <mergeCell ref="AM550:AM552"/>
    <mergeCell ref="AN550:AN552"/>
    <mergeCell ref="AO550:AO552"/>
    <mergeCell ref="AP550:AP552"/>
    <mergeCell ref="AQ550:AQ552"/>
    <mergeCell ref="A553:A555"/>
    <mergeCell ref="B553:B555"/>
    <mergeCell ref="C553:C555"/>
    <mergeCell ref="D553:D555"/>
    <mergeCell ref="E553:E555"/>
    <mergeCell ref="F553:F555"/>
    <mergeCell ref="G553:G555"/>
    <mergeCell ref="H553:H555"/>
    <mergeCell ref="I553:I555"/>
    <mergeCell ref="J553:J555"/>
    <mergeCell ref="K553:K555"/>
    <mergeCell ref="L553:L555"/>
    <mergeCell ref="M553:M555"/>
    <mergeCell ref="N553:N555"/>
    <mergeCell ref="O553:O555"/>
    <mergeCell ref="P553:P555"/>
    <mergeCell ref="Q553:Q555"/>
    <mergeCell ref="R553:R555"/>
    <mergeCell ref="Z553:Z555"/>
    <mergeCell ref="AE553:AE555"/>
    <mergeCell ref="AJ553:AJ555"/>
    <mergeCell ref="AK553:AK555"/>
    <mergeCell ref="AL553:AL555"/>
    <mergeCell ref="AM553:AM555"/>
    <mergeCell ref="AN553:AN555"/>
    <mergeCell ref="AO553:AO555"/>
    <mergeCell ref="AP553:AP555"/>
    <mergeCell ref="AQ553:AQ555"/>
    <mergeCell ref="E556:E558"/>
    <mergeCell ref="F556:F558"/>
    <mergeCell ref="G556:G558"/>
    <mergeCell ref="H556:H558"/>
    <mergeCell ref="I556:I558"/>
    <mergeCell ref="J556:J558"/>
    <mergeCell ref="K556:K558"/>
    <mergeCell ref="L556:L558"/>
    <mergeCell ref="M556:M558"/>
    <mergeCell ref="N556:N558"/>
    <mergeCell ref="O556:O558"/>
    <mergeCell ref="P556:P558"/>
    <mergeCell ref="Q556:Q558"/>
    <mergeCell ref="R556:R558"/>
    <mergeCell ref="Z556:Z558"/>
    <mergeCell ref="AE556:AE558"/>
    <mergeCell ref="AJ556:AJ558"/>
    <mergeCell ref="AK556:AK558"/>
    <mergeCell ref="AL556:AL558"/>
    <mergeCell ref="AM556:AM558"/>
    <mergeCell ref="AN556:AN558"/>
    <mergeCell ref="AO556:AO558"/>
    <mergeCell ref="AP556:AP558"/>
    <mergeCell ref="AQ556:AQ558"/>
    <mergeCell ref="A559:A561"/>
    <mergeCell ref="B559:B561"/>
    <mergeCell ref="C559:C561"/>
    <mergeCell ref="D559:D561"/>
    <mergeCell ref="E559:E561"/>
    <mergeCell ref="F559:F561"/>
    <mergeCell ref="G559:G561"/>
    <mergeCell ref="H559:H561"/>
    <mergeCell ref="I559:I561"/>
    <mergeCell ref="J559:J561"/>
    <mergeCell ref="K559:K561"/>
    <mergeCell ref="L559:L561"/>
    <mergeCell ref="M559:M561"/>
    <mergeCell ref="N559:N561"/>
    <mergeCell ref="O559:O561"/>
    <mergeCell ref="P559:P561"/>
    <mergeCell ref="Q559:Q561"/>
    <mergeCell ref="R559:R561"/>
    <mergeCell ref="S559:S561"/>
    <mergeCell ref="T559:T561"/>
    <mergeCell ref="U559:U561"/>
    <mergeCell ref="V559:V561"/>
    <mergeCell ref="W559:W561"/>
    <mergeCell ref="X559:X561"/>
    <mergeCell ref="Y559:Y561"/>
    <mergeCell ref="Z559:Z561"/>
    <mergeCell ref="AE559:AE561"/>
    <mergeCell ref="AJ559:AJ561"/>
    <mergeCell ref="AK559:AK561"/>
    <mergeCell ref="AL559:AL561"/>
    <mergeCell ref="AM559:AM561"/>
    <mergeCell ref="AN559:AN561"/>
    <mergeCell ref="AO559:AO561"/>
    <mergeCell ref="AP559:AP561"/>
    <mergeCell ref="AQ559:AQ561"/>
    <mergeCell ref="A562:A564"/>
    <mergeCell ref="B562:B564"/>
    <mergeCell ref="C562:C564"/>
    <mergeCell ref="D562:D564"/>
    <mergeCell ref="E562:E564"/>
    <mergeCell ref="F562:F564"/>
    <mergeCell ref="G562:G564"/>
    <mergeCell ref="H562:H564"/>
    <mergeCell ref="I562:I564"/>
    <mergeCell ref="J562:J564"/>
    <mergeCell ref="K562:K564"/>
    <mergeCell ref="L562:L564"/>
    <mergeCell ref="M562:M564"/>
    <mergeCell ref="N562:N564"/>
    <mergeCell ref="O562:O564"/>
    <mergeCell ref="P562:P564"/>
    <mergeCell ref="Q562:Q564"/>
    <mergeCell ref="R562:R564"/>
    <mergeCell ref="S562:S564"/>
    <mergeCell ref="T562:T564"/>
    <mergeCell ref="U562:U564"/>
    <mergeCell ref="V562:V564"/>
    <mergeCell ref="W562:W564"/>
    <mergeCell ref="X562:X564"/>
    <mergeCell ref="Y562:Y564"/>
    <mergeCell ref="Z562:Z564"/>
    <mergeCell ref="AE562:AE564"/>
    <mergeCell ref="AJ562:AJ564"/>
    <mergeCell ref="AK562:AK564"/>
    <mergeCell ref="AL562:AL564"/>
    <mergeCell ref="AM562:AM564"/>
    <mergeCell ref="AN562:AN564"/>
    <mergeCell ref="AO562:AO564"/>
    <mergeCell ref="AP562:AP564"/>
    <mergeCell ref="AQ562:AQ564"/>
    <mergeCell ref="A565:A567"/>
    <mergeCell ref="B565:B567"/>
    <mergeCell ref="C565:C567"/>
    <mergeCell ref="D565:D567"/>
    <mergeCell ref="E565:E567"/>
    <mergeCell ref="F565:F567"/>
    <mergeCell ref="G565:G567"/>
    <mergeCell ref="H565:H567"/>
    <mergeCell ref="I565:I567"/>
    <mergeCell ref="J565:J567"/>
    <mergeCell ref="K565:K567"/>
    <mergeCell ref="L565:L567"/>
    <mergeCell ref="M565:M567"/>
    <mergeCell ref="N565:N567"/>
    <mergeCell ref="O565:O567"/>
    <mergeCell ref="P565:P567"/>
    <mergeCell ref="Q565:Q567"/>
    <mergeCell ref="R565:R567"/>
    <mergeCell ref="Z565:Z567"/>
    <mergeCell ref="AJ565:AJ567"/>
    <mergeCell ref="AK565:AK567"/>
    <mergeCell ref="AL565:AL567"/>
    <mergeCell ref="AM565:AM567"/>
    <mergeCell ref="AN565:AN567"/>
    <mergeCell ref="AO565:AO567"/>
    <mergeCell ref="AP565:AP567"/>
    <mergeCell ref="AQ565:AQ567"/>
    <mergeCell ref="A568:A569"/>
    <mergeCell ref="B568:B570"/>
    <mergeCell ref="C568:C570"/>
    <mergeCell ref="D568:D570"/>
    <mergeCell ref="E568:E570"/>
    <mergeCell ref="F568:F570"/>
    <mergeCell ref="G568:G570"/>
    <mergeCell ref="H568:H570"/>
    <mergeCell ref="I568:I570"/>
    <mergeCell ref="J568:J570"/>
    <mergeCell ref="K568:K570"/>
    <mergeCell ref="L568:L570"/>
    <mergeCell ref="M568:M570"/>
    <mergeCell ref="N568:N570"/>
    <mergeCell ref="O568:O570"/>
    <mergeCell ref="P568:P570"/>
    <mergeCell ref="Q568:Q570"/>
    <mergeCell ref="R568:R570"/>
    <mergeCell ref="Z568:Z570"/>
    <mergeCell ref="AE568:AE570"/>
    <mergeCell ref="AJ568:AJ570"/>
    <mergeCell ref="AK568:AK570"/>
    <mergeCell ref="AL568:AL570"/>
    <mergeCell ref="AM568:AM570"/>
    <mergeCell ref="AN568:AN570"/>
    <mergeCell ref="AO568:AO570"/>
    <mergeCell ref="AP568:AP570"/>
    <mergeCell ref="AQ568:AQ570"/>
    <mergeCell ref="A571:A573"/>
    <mergeCell ref="B571:B573"/>
    <mergeCell ref="C571:C573"/>
    <mergeCell ref="D571:D573"/>
    <mergeCell ref="E571:E573"/>
    <mergeCell ref="F571:F573"/>
    <mergeCell ref="G571:G573"/>
    <mergeCell ref="H571:H573"/>
    <mergeCell ref="I571:I573"/>
    <mergeCell ref="J571:J573"/>
    <mergeCell ref="K571:K573"/>
    <mergeCell ref="L571:L573"/>
    <mergeCell ref="M571:M573"/>
    <mergeCell ref="N571:N573"/>
    <mergeCell ref="O571:O573"/>
    <mergeCell ref="P571:P573"/>
    <mergeCell ref="Q571:Q573"/>
    <mergeCell ref="R571:R573"/>
    <mergeCell ref="Z571:Z573"/>
    <mergeCell ref="AE571:AE573"/>
    <mergeCell ref="AJ571:AJ573"/>
    <mergeCell ref="AK571:AK573"/>
    <mergeCell ref="AL571:AL573"/>
    <mergeCell ref="AM571:AM573"/>
    <mergeCell ref="AN571:AN573"/>
    <mergeCell ref="AO571:AO573"/>
    <mergeCell ref="AP571:AP573"/>
    <mergeCell ref="AQ571:AQ573"/>
    <mergeCell ref="P574:P576"/>
    <mergeCell ref="Q574:Q576"/>
    <mergeCell ref="AM574:AM576"/>
    <mergeCell ref="AN574:AN576"/>
    <mergeCell ref="AO574:AO576"/>
    <mergeCell ref="AP574:AP576"/>
    <mergeCell ref="AQ574:AQ576"/>
    <mergeCell ref="A580:A582"/>
    <mergeCell ref="AM580:AM582"/>
    <mergeCell ref="AN580:AN582"/>
    <mergeCell ref="AO580:AO582"/>
    <mergeCell ref="AP580:AP582"/>
    <mergeCell ref="AQ580:AQ582"/>
    <mergeCell ref="A583:A586"/>
    <mergeCell ref="B583:B586"/>
    <mergeCell ref="C583:C586"/>
    <mergeCell ref="D583:D586"/>
    <mergeCell ref="E583:E586"/>
    <mergeCell ref="F583:F586"/>
    <mergeCell ref="G583:G586"/>
    <mergeCell ref="H583:H586"/>
    <mergeCell ref="I583:I586"/>
    <mergeCell ref="J583:J586"/>
    <mergeCell ref="K583:K586"/>
    <mergeCell ref="L583:L586"/>
    <mergeCell ref="M583:M586"/>
    <mergeCell ref="N583:N586"/>
    <mergeCell ref="O583:O586"/>
    <mergeCell ref="P583:P586"/>
    <mergeCell ref="Q583:Q586"/>
    <mergeCell ref="R583:R586"/>
    <mergeCell ref="Z583:Z586"/>
    <mergeCell ref="AE583:AE586"/>
    <mergeCell ref="AJ583:AJ586"/>
    <mergeCell ref="AK583:AK586"/>
    <mergeCell ref="AL583:AL586"/>
    <mergeCell ref="AM583:AM586"/>
    <mergeCell ref="AN583:AN586"/>
    <mergeCell ref="AO583:AO586"/>
    <mergeCell ref="AP583:AP586"/>
    <mergeCell ref="AQ583:AQ586"/>
    <mergeCell ref="A587:A589"/>
    <mergeCell ref="B587:B589"/>
    <mergeCell ref="C587:C589"/>
    <mergeCell ref="D587:D589"/>
    <mergeCell ref="E587:E589"/>
    <mergeCell ref="F587:F589"/>
    <mergeCell ref="G587:G589"/>
    <mergeCell ref="H587:H589"/>
    <mergeCell ref="I587:I589"/>
    <mergeCell ref="J587:J589"/>
    <mergeCell ref="K587:K589"/>
    <mergeCell ref="L587:L589"/>
    <mergeCell ref="M587:M589"/>
    <mergeCell ref="N587:N589"/>
    <mergeCell ref="O587:O589"/>
    <mergeCell ref="P587:P589"/>
    <mergeCell ref="Q587:Q589"/>
    <mergeCell ref="R587:R589"/>
    <mergeCell ref="Z587:Z589"/>
    <mergeCell ref="AE587:AE589"/>
    <mergeCell ref="AJ587:AJ589"/>
    <mergeCell ref="AK587:AK589"/>
    <mergeCell ref="AL587:AL589"/>
    <mergeCell ref="AM587:AM589"/>
    <mergeCell ref="AN587:AN589"/>
    <mergeCell ref="AO587:AO589"/>
    <mergeCell ref="AP587:AP589"/>
    <mergeCell ref="AQ587:AQ589"/>
    <mergeCell ref="A590:A591"/>
    <mergeCell ref="B590:B592"/>
    <mergeCell ref="C590:C592"/>
    <mergeCell ref="D590:D592"/>
    <mergeCell ref="E590:E592"/>
    <mergeCell ref="F590:F592"/>
    <mergeCell ref="G590:G592"/>
    <mergeCell ref="H590:H592"/>
    <mergeCell ref="I590:I592"/>
    <mergeCell ref="J590:J592"/>
    <mergeCell ref="K590:K592"/>
    <mergeCell ref="L590:L592"/>
    <mergeCell ref="M590:M592"/>
    <mergeCell ref="N590:N592"/>
    <mergeCell ref="O590:O592"/>
    <mergeCell ref="P590:P592"/>
    <mergeCell ref="Q590:Q592"/>
    <mergeCell ref="R590:R592"/>
    <mergeCell ref="Z590:Z592"/>
    <mergeCell ref="AE590:AE592"/>
    <mergeCell ref="AJ590:AJ592"/>
    <mergeCell ref="AK590:AK592"/>
    <mergeCell ref="AL590:AL592"/>
    <mergeCell ref="AM590:AM591"/>
    <mergeCell ref="AN590:AN591"/>
    <mergeCell ref="AO590:AO591"/>
    <mergeCell ref="AP590:AP591"/>
    <mergeCell ref="AQ590:AQ591"/>
    <mergeCell ref="B593:B595"/>
    <mergeCell ref="C593:C595"/>
    <mergeCell ref="D593:D595"/>
    <mergeCell ref="E593:E595"/>
    <mergeCell ref="F593:F595"/>
    <mergeCell ref="G593:G595"/>
    <mergeCell ref="H593:H595"/>
    <mergeCell ref="I593:I595"/>
    <mergeCell ref="J593:J595"/>
    <mergeCell ref="K593:K595"/>
    <mergeCell ref="L593:L595"/>
    <mergeCell ref="M593:M595"/>
    <mergeCell ref="N593:N595"/>
    <mergeCell ref="O593:O595"/>
    <mergeCell ref="P593:P595"/>
    <mergeCell ref="Q593:Q595"/>
    <mergeCell ref="R593:R595"/>
    <mergeCell ref="S593:S595"/>
    <mergeCell ref="T593:T595"/>
    <mergeCell ref="U593:U595"/>
    <mergeCell ref="V593:V595"/>
    <mergeCell ref="W593:W595"/>
    <mergeCell ref="X593:X595"/>
    <mergeCell ref="Y593:Y595"/>
    <mergeCell ref="Z593:Z595"/>
    <mergeCell ref="AE593:AE595"/>
    <mergeCell ref="AJ593:AJ595"/>
    <mergeCell ref="AK593:AK595"/>
    <mergeCell ref="AL593:AL595"/>
    <mergeCell ref="AM593:AM595"/>
    <mergeCell ref="AN593:AN595"/>
    <mergeCell ref="AO593:AO595"/>
    <mergeCell ref="AP593:AP595"/>
    <mergeCell ref="AQ593:AQ595"/>
    <mergeCell ref="A596:A598"/>
    <mergeCell ref="B596:B598"/>
    <mergeCell ref="C596:C598"/>
    <mergeCell ref="D596:D598"/>
    <mergeCell ref="E596:E598"/>
    <mergeCell ref="F596:F598"/>
    <mergeCell ref="G596:G598"/>
    <mergeCell ref="H596:H598"/>
    <mergeCell ref="I596:I598"/>
    <mergeCell ref="J596:J598"/>
    <mergeCell ref="K596:K598"/>
    <mergeCell ref="L596:L598"/>
    <mergeCell ref="M596:M598"/>
    <mergeCell ref="N596:N598"/>
    <mergeCell ref="O596:O598"/>
    <mergeCell ref="P596:P598"/>
    <mergeCell ref="Q596:Q598"/>
    <mergeCell ref="R596:R598"/>
    <mergeCell ref="S596:S598"/>
    <mergeCell ref="T596:T598"/>
    <mergeCell ref="U596:U598"/>
    <mergeCell ref="V596:V598"/>
    <mergeCell ref="W596:W598"/>
    <mergeCell ref="X596:X598"/>
    <mergeCell ref="Y596:Y598"/>
    <mergeCell ref="Z596:Z598"/>
    <mergeCell ref="AE596:AE598"/>
    <mergeCell ref="AJ596:AJ598"/>
    <mergeCell ref="AK596:AK598"/>
    <mergeCell ref="AL596:AL598"/>
    <mergeCell ref="AM596:AM598"/>
    <mergeCell ref="AN596:AN598"/>
    <mergeCell ref="AO596:AO598"/>
    <mergeCell ref="AP596:AP598"/>
    <mergeCell ref="AQ596:AQ598"/>
    <mergeCell ref="A599:A601"/>
    <mergeCell ref="B599:B601"/>
    <mergeCell ref="C599:C601"/>
    <mergeCell ref="D599:D601"/>
    <mergeCell ref="E599:E601"/>
    <mergeCell ref="F599:F601"/>
    <mergeCell ref="G599:G601"/>
    <mergeCell ref="H599:H601"/>
    <mergeCell ref="I599:I601"/>
    <mergeCell ref="J599:J601"/>
    <mergeCell ref="K599:K601"/>
    <mergeCell ref="L599:L601"/>
    <mergeCell ref="M599:M601"/>
    <mergeCell ref="N599:N601"/>
    <mergeCell ref="O599:O601"/>
    <mergeCell ref="P599:P601"/>
    <mergeCell ref="Q599:Q601"/>
    <mergeCell ref="R599:R601"/>
    <mergeCell ref="S599:S601"/>
    <mergeCell ref="T599:T601"/>
    <mergeCell ref="U599:U601"/>
    <mergeCell ref="V599:V601"/>
    <mergeCell ref="W599:W601"/>
    <mergeCell ref="X599:X601"/>
    <mergeCell ref="Y599:Y601"/>
    <mergeCell ref="Z599:Z601"/>
    <mergeCell ref="AE599:AE601"/>
    <mergeCell ref="AJ599:AJ601"/>
    <mergeCell ref="AK599:AK601"/>
    <mergeCell ref="AL599:AL601"/>
    <mergeCell ref="AM599:AM601"/>
    <mergeCell ref="AN599:AN601"/>
    <mergeCell ref="AO599:AO601"/>
    <mergeCell ref="AP599:AP601"/>
    <mergeCell ref="AQ599:AQ601"/>
    <mergeCell ref="A602:A604"/>
    <mergeCell ref="B602:B604"/>
    <mergeCell ref="C602:C604"/>
    <mergeCell ref="D602:D604"/>
    <mergeCell ref="E602:E604"/>
    <mergeCell ref="F602:F604"/>
    <mergeCell ref="G602:G604"/>
    <mergeCell ref="H602:H604"/>
    <mergeCell ref="I602:I604"/>
    <mergeCell ref="J602:J604"/>
    <mergeCell ref="K602:K604"/>
    <mergeCell ref="L602:L604"/>
    <mergeCell ref="M602:M604"/>
    <mergeCell ref="N602:N604"/>
    <mergeCell ref="O602:O604"/>
    <mergeCell ref="P602:P604"/>
    <mergeCell ref="Q602:Q604"/>
    <mergeCell ref="R602:R604"/>
    <mergeCell ref="S602:S604"/>
    <mergeCell ref="T602:T604"/>
    <mergeCell ref="U602:U604"/>
    <mergeCell ref="V602:V604"/>
    <mergeCell ref="W602:W604"/>
    <mergeCell ref="X602:X604"/>
    <mergeCell ref="Y602:Y604"/>
    <mergeCell ref="Z602:Z604"/>
    <mergeCell ref="AE602:AE604"/>
    <mergeCell ref="AJ602:AJ604"/>
    <mergeCell ref="AN602:AN604"/>
    <mergeCell ref="AO602:AO604"/>
    <mergeCell ref="AP602:AP604"/>
    <mergeCell ref="AQ602:AQ604"/>
    <mergeCell ref="A605:A607"/>
    <mergeCell ref="B605:B607"/>
    <mergeCell ref="C605:C607"/>
    <mergeCell ref="D605:D607"/>
    <mergeCell ref="E605:E607"/>
    <mergeCell ref="F605:F607"/>
    <mergeCell ref="G605:G607"/>
    <mergeCell ref="H605:H607"/>
    <mergeCell ref="I605:I607"/>
    <mergeCell ref="J605:J607"/>
    <mergeCell ref="K605:K607"/>
    <mergeCell ref="L605:L607"/>
    <mergeCell ref="M605:M607"/>
    <mergeCell ref="N605:N607"/>
    <mergeCell ref="O605:O607"/>
    <mergeCell ref="P605:P607"/>
    <mergeCell ref="Q605:Q607"/>
    <mergeCell ref="R605:R607"/>
    <mergeCell ref="S605:S607"/>
    <mergeCell ref="T605:T607"/>
    <mergeCell ref="U605:U607"/>
    <mergeCell ref="V605:V607"/>
    <mergeCell ref="W605:W607"/>
    <mergeCell ref="AQ605:AQ607"/>
    <mergeCell ref="A608:A610"/>
    <mergeCell ref="B608:B610"/>
    <mergeCell ref="C608:C610"/>
    <mergeCell ref="D608:D610"/>
    <mergeCell ref="E608:E610"/>
    <mergeCell ref="F608:F610"/>
    <mergeCell ref="G608:G610"/>
    <mergeCell ref="H608:H610"/>
    <mergeCell ref="I608:I610"/>
    <mergeCell ref="J608:J610"/>
    <mergeCell ref="K608:K610"/>
    <mergeCell ref="L608:L610"/>
    <mergeCell ref="M608:M610"/>
    <mergeCell ref="N608:N610"/>
    <mergeCell ref="O608:O610"/>
    <mergeCell ref="P608:P610"/>
    <mergeCell ref="Q608:Q610"/>
    <mergeCell ref="R608:R610"/>
    <mergeCell ref="Z608:Z610"/>
    <mergeCell ref="AE608:AE610"/>
    <mergeCell ref="AJ608:AJ610"/>
    <mergeCell ref="AK608:AK610"/>
    <mergeCell ref="AL608:AL610"/>
    <mergeCell ref="N611:N613"/>
    <mergeCell ref="O611:O613"/>
    <mergeCell ref="P611:P613"/>
    <mergeCell ref="Q611:Q613"/>
    <mergeCell ref="R611:R613"/>
    <mergeCell ref="Z611:Z613"/>
    <mergeCell ref="AE611:AE613"/>
    <mergeCell ref="AJ611:AJ613"/>
    <mergeCell ref="AK611:AK613"/>
    <mergeCell ref="AL611:AL613"/>
    <mergeCell ref="AM611:AM613"/>
    <mergeCell ref="AN611:AN613"/>
    <mergeCell ref="AO611:AO613"/>
    <mergeCell ref="AP611:AP613"/>
    <mergeCell ref="AM605:AM607"/>
    <mergeCell ref="AN605:AN607"/>
    <mergeCell ref="AO605:AO607"/>
    <mergeCell ref="AP605:AP607"/>
    <mergeCell ref="X605:X607"/>
    <mergeCell ref="Y605:Y607"/>
    <mergeCell ref="Z605:Z607"/>
    <mergeCell ref="AE605:AE607"/>
    <mergeCell ref="AJ605:AJ607"/>
    <mergeCell ref="AQ611:AQ613"/>
    <mergeCell ref="A614:A616"/>
    <mergeCell ref="B614:B616"/>
    <mergeCell ref="C614:C616"/>
    <mergeCell ref="D614:D616"/>
    <mergeCell ref="E614:E616"/>
    <mergeCell ref="F614:F616"/>
    <mergeCell ref="G614:G616"/>
    <mergeCell ref="H614:H616"/>
    <mergeCell ref="I614:I616"/>
    <mergeCell ref="J614:J616"/>
    <mergeCell ref="K614:K616"/>
    <mergeCell ref="L614:L616"/>
    <mergeCell ref="M614:M616"/>
    <mergeCell ref="N614:N616"/>
    <mergeCell ref="O614:O616"/>
    <mergeCell ref="P614:P616"/>
    <mergeCell ref="Q614:Q616"/>
    <mergeCell ref="R614:R616"/>
    <mergeCell ref="Z614:Z616"/>
    <mergeCell ref="AE614:AE616"/>
    <mergeCell ref="AJ614:AJ616"/>
    <mergeCell ref="AK614:AK616"/>
    <mergeCell ref="AL614:AL616"/>
    <mergeCell ref="AM614:AM616"/>
    <mergeCell ref="AN614:AN616"/>
    <mergeCell ref="AO614:AO616"/>
    <mergeCell ref="AP614:AP616"/>
    <mergeCell ref="AQ614:AQ616"/>
    <mergeCell ref="K611:K613"/>
    <mergeCell ref="L611:L613"/>
    <mergeCell ref="M611:M613"/>
    <mergeCell ref="K623:K625"/>
    <mergeCell ref="L623:L625"/>
    <mergeCell ref="M623:M625"/>
    <mergeCell ref="N623:N625"/>
    <mergeCell ref="R620:R622"/>
    <mergeCell ref="Z620:Z622"/>
    <mergeCell ref="AE620:AE622"/>
    <mergeCell ref="AJ620:AJ622"/>
    <mergeCell ref="AK620:AK622"/>
    <mergeCell ref="AL620:AL622"/>
    <mergeCell ref="AM620:AM622"/>
    <mergeCell ref="AN620:AN622"/>
    <mergeCell ref="AO620:AO622"/>
    <mergeCell ref="AP620:AP622"/>
    <mergeCell ref="AQ620:AQ622"/>
    <mergeCell ref="J617:J619"/>
    <mergeCell ref="K617:K619"/>
    <mergeCell ref="L617:L619"/>
    <mergeCell ref="M617:M619"/>
    <mergeCell ref="N617:N619"/>
    <mergeCell ref="O617:O619"/>
    <mergeCell ref="P617:P619"/>
    <mergeCell ref="Q617:Q619"/>
    <mergeCell ref="R617:R619"/>
    <mergeCell ref="Z617:Z619"/>
    <mergeCell ref="AE617:AE619"/>
    <mergeCell ref="AJ617:AJ619"/>
    <mergeCell ref="AK617:AK619"/>
    <mergeCell ref="AL617:AL619"/>
    <mergeCell ref="AM617:AM619"/>
    <mergeCell ref="AN617:AN619"/>
    <mergeCell ref="AO617:AO619"/>
    <mergeCell ref="AP617:AP619"/>
    <mergeCell ref="AQ617:AQ619"/>
    <mergeCell ref="A620:A622"/>
    <mergeCell ref="B620:B622"/>
    <mergeCell ref="C620:C622"/>
    <mergeCell ref="D620:D622"/>
    <mergeCell ref="E620:E622"/>
    <mergeCell ref="F620:F622"/>
    <mergeCell ref="G620:G622"/>
    <mergeCell ref="H620:H622"/>
    <mergeCell ref="I620:I622"/>
    <mergeCell ref="J620:J622"/>
    <mergeCell ref="K620:K622"/>
    <mergeCell ref="L620:L622"/>
    <mergeCell ref="M620:M622"/>
    <mergeCell ref="N620:N622"/>
    <mergeCell ref="O620:O622"/>
    <mergeCell ref="P620:P622"/>
    <mergeCell ref="Q620:Q622"/>
    <mergeCell ref="J626:J628"/>
    <mergeCell ref="K626:K628"/>
    <mergeCell ref="L626:L628"/>
    <mergeCell ref="M626:M628"/>
    <mergeCell ref="N626:N628"/>
    <mergeCell ref="O626:O628"/>
    <mergeCell ref="P626:P628"/>
    <mergeCell ref="Q626:Q628"/>
    <mergeCell ref="J629:J631"/>
    <mergeCell ref="K629:K631"/>
    <mergeCell ref="L629:L631"/>
    <mergeCell ref="M629:M631"/>
    <mergeCell ref="N629:N631"/>
    <mergeCell ref="O629:O631"/>
    <mergeCell ref="P629:P631"/>
    <mergeCell ref="Q629:Q631"/>
    <mergeCell ref="R629:R631"/>
    <mergeCell ref="Z629:Z631"/>
    <mergeCell ref="AE629:AE631"/>
    <mergeCell ref="AJ629:AJ631"/>
    <mergeCell ref="AK629:AK631"/>
    <mergeCell ref="AL629:AL631"/>
    <mergeCell ref="AM629:AM631"/>
    <mergeCell ref="AN629:AN631"/>
    <mergeCell ref="AQ623:AQ625"/>
    <mergeCell ref="R626:R628"/>
    <mergeCell ref="Z626:Z628"/>
    <mergeCell ref="AE626:AE628"/>
    <mergeCell ref="AJ626:AJ628"/>
    <mergeCell ref="AK626:AK628"/>
    <mergeCell ref="AL626:AL628"/>
    <mergeCell ref="AM626:AM628"/>
    <mergeCell ref="AN626:AN628"/>
    <mergeCell ref="AO626:AO628"/>
    <mergeCell ref="AP626:AP628"/>
    <mergeCell ref="AQ626:AQ628"/>
    <mergeCell ref="AO629:AO631"/>
    <mergeCell ref="AP629:AP631"/>
    <mergeCell ref="AQ629:AQ631"/>
    <mergeCell ref="AE623:AE625"/>
    <mergeCell ref="AJ623:AJ625"/>
    <mergeCell ref="AK623:AK625"/>
    <mergeCell ref="AL623:AL625"/>
    <mergeCell ref="AM623:AM625"/>
    <mergeCell ref="AN623:AN625"/>
    <mergeCell ref="AO623:AO625"/>
    <mergeCell ref="AP623:AP625"/>
    <mergeCell ref="A632:A634"/>
    <mergeCell ref="B632:B634"/>
    <mergeCell ref="C632:C634"/>
    <mergeCell ref="D632:D634"/>
    <mergeCell ref="E632:E634"/>
    <mergeCell ref="F632:F634"/>
    <mergeCell ref="G632:G634"/>
    <mergeCell ref="H632:H634"/>
    <mergeCell ref="I632:I634"/>
    <mergeCell ref="J632:J634"/>
    <mergeCell ref="K632:K634"/>
    <mergeCell ref="L632:L634"/>
    <mergeCell ref="M632:M634"/>
    <mergeCell ref="N632:N634"/>
    <mergeCell ref="O632:O634"/>
    <mergeCell ref="P632:P634"/>
    <mergeCell ref="Q632:Q634"/>
    <mergeCell ref="R632:R634"/>
    <mergeCell ref="Z632:Z634"/>
    <mergeCell ref="AE632:AE634"/>
    <mergeCell ref="AJ632:AJ634"/>
    <mergeCell ref="AK632:AK634"/>
    <mergeCell ref="AL632:AL634"/>
    <mergeCell ref="AM632:AM634"/>
    <mergeCell ref="AN632:AN634"/>
    <mergeCell ref="AO632:AO634"/>
    <mergeCell ref="AP632:AP634"/>
    <mergeCell ref="AQ632:AQ634"/>
    <mergeCell ref="I629:I631"/>
    <mergeCell ref="A635:A637"/>
    <mergeCell ref="B635:B637"/>
    <mergeCell ref="C635:C637"/>
    <mergeCell ref="D635:D637"/>
    <mergeCell ref="E635:E637"/>
    <mergeCell ref="F635:F637"/>
    <mergeCell ref="G635:G637"/>
    <mergeCell ref="H635:H637"/>
    <mergeCell ref="I635:I637"/>
    <mergeCell ref="J635:J637"/>
    <mergeCell ref="K635:K637"/>
    <mergeCell ref="L635:L637"/>
    <mergeCell ref="M635:M637"/>
    <mergeCell ref="N635:N637"/>
    <mergeCell ref="O635:O637"/>
    <mergeCell ref="P635:P637"/>
    <mergeCell ref="Q635:Q637"/>
    <mergeCell ref="R635:R637"/>
    <mergeCell ref="Z635:Z637"/>
    <mergeCell ref="AE635:AE637"/>
    <mergeCell ref="AJ635:AJ637"/>
    <mergeCell ref="AK635:AK637"/>
    <mergeCell ref="AL635:AL637"/>
    <mergeCell ref="AM635:AM637"/>
    <mergeCell ref="AN635:AN637"/>
    <mergeCell ref="AO635:AO637"/>
    <mergeCell ref="AP635:AP637"/>
    <mergeCell ref="AQ635:AQ637"/>
    <mergeCell ref="A638:A640"/>
    <mergeCell ref="B638:B640"/>
    <mergeCell ref="C638:C640"/>
    <mergeCell ref="D638:D640"/>
    <mergeCell ref="E638:E640"/>
    <mergeCell ref="F638:F640"/>
    <mergeCell ref="G638:G640"/>
    <mergeCell ref="H638:H640"/>
    <mergeCell ref="I638:I640"/>
    <mergeCell ref="J638:J640"/>
    <mergeCell ref="K638:K640"/>
    <mergeCell ref="L638:L640"/>
    <mergeCell ref="M638:M640"/>
    <mergeCell ref="N638:N640"/>
    <mergeCell ref="O638:O640"/>
    <mergeCell ref="P638:P640"/>
    <mergeCell ref="Q638:Q640"/>
    <mergeCell ref="R638:R640"/>
    <mergeCell ref="S638:S640"/>
    <mergeCell ref="T638:T640"/>
    <mergeCell ref="U638:U640"/>
    <mergeCell ref="V638:V640"/>
    <mergeCell ref="W638:W640"/>
    <mergeCell ref="X638:X640"/>
    <mergeCell ref="Y638:Y640"/>
    <mergeCell ref="Z638:Z640"/>
    <mergeCell ref="AE638:AE640"/>
    <mergeCell ref="AJ638:AJ640"/>
    <mergeCell ref="AK638:AK640"/>
    <mergeCell ref="AL638:AL640"/>
    <mergeCell ref="AM638:AM640"/>
    <mergeCell ref="AN638:AN640"/>
    <mergeCell ref="AO638:AO640"/>
    <mergeCell ref="AP638:AP640"/>
    <mergeCell ref="AQ638:AQ640"/>
    <mergeCell ref="A641:A643"/>
    <mergeCell ref="B641:B643"/>
    <mergeCell ref="C641:C643"/>
    <mergeCell ref="D641:D643"/>
    <mergeCell ref="E641:E643"/>
    <mergeCell ref="F641:F643"/>
    <mergeCell ref="G641:G643"/>
    <mergeCell ref="H641:H643"/>
    <mergeCell ref="I641:I643"/>
    <mergeCell ref="J641:J643"/>
    <mergeCell ref="K641:K643"/>
    <mergeCell ref="L641:L643"/>
    <mergeCell ref="M641:M643"/>
    <mergeCell ref="N641:N643"/>
    <mergeCell ref="O641:O643"/>
    <mergeCell ref="P641:P643"/>
    <mergeCell ref="Q641:Q643"/>
    <mergeCell ref="R641:R643"/>
    <mergeCell ref="Z641:Z643"/>
    <mergeCell ref="AE641:AE643"/>
    <mergeCell ref="AJ641:AJ643"/>
    <mergeCell ref="AK641:AK643"/>
    <mergeCell ref="AL641:AL643"/>
    <mergeCell ref="AM641:AM643"/>
    <mergeCell ref="AN641:AN643"/>
    <mergeCell ref="AO641:AO643"/>
    <mergeCell ref="AP641:AP643"/>
    <mergeCell ref="AQ641:AQ643"/>
    <mergeCell ref="A644:A646"/>
    <mergeCell ref="B644:B646"/>
    <mergeCell ref="C644:C646"/>
    <mergeCell ref="D644:D646"/>
    <mergeCell ref="E644:E646"/>
    <mergeCell ref="F644:F646"/>
    <mergeCell ref="G644:G646"/>
    <mergeCell ref="H644:H646"/>
    <mergeCell ref="I644:I646"/>
    <mergeCell ref="J644:J646"/>
    <mergeCell ref="K644:K646"/>
    <mergeCell ref="L644:L646"/>
    <mergeCell ref="M644:M646"/>
    <mergeCell ref="N644:N646"/>
    <mergeCell ref="O644:O646"/>
    <mergeCell ref="P644:P646"/>
    <mergeCell ref="Q644:Q646"/>
    <mergeCell ref="R644:R646"/>
    <mergeCell ref="S644:S646"/>
    <mergeCell ref="T644:T646"/>
    <mergeCell ref="U644:U646"/>
    <mergeCell ref="V644:V646"/>
    <mergeCell ref="W644:W646"/>
    <mergeCell ref="X644:X646"/>
    <mergeCell ref="Y644:Y646"/>
    <mergeCell ref="Z644:Z646"/>
    <mergeCell ref="AE644:AE646"/>
    <mergeCell ref="AJ644:AJ646"/>
    <mergeCell ref="AK644:AK646"/>
    <mergeCell ref="AL644:AL646"/>
    <mergeCell ref="AM644:AM646"/>
    <mergeCell ref="AN644:AN646"/>
    <mergeCell ref="AO644:AO646"/>
    <mergeCell ref="AP644:AP646"/>
    <mergeCell ref="AQ644:AQ646"/>
    <mergeCell ref="A647:A649"/>
    <mergeCell ref="B647:B649"/>
    <mergeCell ref="C647:C649"/>
    <mergeCell ref="D647:D649"/>
    <mergeCell ref="E647:E649"/>
    <mergeCell ref="F647:F649"/>
    <mergeCell ref="G647:G649"/>
    <mergeCell ref="H647:H649"/>
    <mergeCell ref="I647:I649"/>
    <mergeCell ref="J647:J649"/>
    <mergeCell ref="K647:K649"/>
    <mergeCell ref="L647:L649"/>
    <mergeCell ref="M647:M649"/>
    <mergeCell ref="N647:N649"/>
    <mergeCell ref="O647:O649"/>
    <mergeCell ref="P647:P649"/>
    <mergeCell ref="Q647:Q649"/>
    <mergeCell ref="R647:R649"/>
    <mergeCell ref="Z647:Z649"/>
    <mergeCell ref="AE647:AE649"/>
    <mergeCell ref="AJ647:AJ649"/>
    <mergeCell ref="AK647:AK649"/>
    <mergeCell ref="AL647:AL649"/>
    <mergeCell ref="AM647:AM649"/>
    <mergeCell ref="AN647:AN649"/>
    <mergeCell ref="AO647:AO649"/>
    <mergeCell ref="AP647:AP649"/>
    <mergeCell ref="AQ647:AQ649"/>
    <mergeCell ref="A650:A651"/>
    <mergeCell ref="A658:A659"/>
    <mergeCell ref="B658:B659"/>
    <mergeCell ref="C658:C659"/>
    <mergeCell ref="D658:D659"/>
    <mergeCell ref="E658:E659"/>
    <mergeCell ref="F658:F659"/>
    <mergeCell ref="G658:G659"/>
    <mergeCell ref="H658:H659"/>
    <mergeCell ref="I658:I659"/>
    <mergeCell ref="J658:J659"/>
    <mergeCell ref="K658:K659"/>
    <mergeCell ref="L658:L659"/>
    <mergeCell ref="M658:M659"/>
    <mergeCell ref="N658:N659"/>
    <mergeCell ref="O658:O659"/>
    <mergeCell ref="P658:P659"/>
    <mergeCell ref="Q658:Q659"/>
    <mergeCell ref="R658:R659"/>
    <mergeCell ref="Z658:Z659"/>
    <mergeCell ref="AE658:AE659"/>
    <mergeCell ref="AJ658:AJ659"/>
    <mergeCell ref="AK658:AK659"/>
    <mergeCell ref="AN650:AN652"/>
    <mergeCell ref="AO650:AO652"/>
    <mergeCell ref="AP650:AP652"/>
    <mergeCell ref="AQ650:AQ652"/>
    <mergeCell ref="D653:D655"/>
    <mergeCell ref="A663:A665"/>
    <mergeCell ref="B663:B665"/>
    <mergeCell ref="C663:C665"/>
    <mergeCell ref="D663:D665"/>
    <mergeCell ref="E663:E665"/>
    <mergeCell ref="F663:F665"/>
    <mergeCell ref="G663:G665"/>
    <mergeCell ref="H663:H665"/>
    <mergeCell ref="I663:I665"/>
    <mergeCell ref="J663:J665"/>
    <mergeCell ref="K663:K665"/>
    <mergeCell ref="L663:L665"/>
    <mergeCell ref="M663:M665"/>
    <mergeCell ref="N663:N665"/>
    <mergeCell ref="O663:O665"/>
    <mergeCell ref="P663:P665"/>
    <mergeCell ref="Q663:Q665"/>
    <mergeCell ref="F660:F662"/>
    <mergeCell ref="G660:G662"/>
    <mergeCell ref="H660:H662"/>
    <mergeCell ref="I660:I662"/>
    <mergeCell ref="J660:J662"/>
    <mergeCell ref="K660:K662"/>
    <mergeCell ref="Z656:Z657"/>
    <mergeCell ref="AE656:AE657"/>
    <mergeCell ref="AJ656:AJ657"/>
    <mergeCell ref="AK656:AK657"/>
    <mergeCell ref="AL656:AL657"/>
    <mergeCell ref="M656:M657"/>
    <mergeCell ref="N656:N657"/>
    <mergeCell ref="AN666:AN667"/>
    <mergeCell ref="AO666:AO667"/>
    <mergeCell ref="AP666:AP667"/>
    <mergeCell ref="AQ666:AQ667"/>
    <mergeCell ref="O660:O662"/>
    <mergeCell ref="P660:P662"/>
    <mergeCell ref="Q660:Q662"/>
    <mergeCell ref="R660:R662"/>
    <mergeCell ref="Z660:Z662"/>
    <mergeCell ref="AE660:AE662"/>
    <mergeCell ref="AJ660:AJ662"/>
    <mergeCell ref="AK660:AK662"/>
    <mergeCell ref="AL660:AL662"/>
    <mergeCell ref="AM660:AM662"/>
    <mergeCell ref="AN660:AN662"/>
    <mergeCell ref="AO660:AO662"/>
    <mergeCell ref="AP660:AP662"/>
    <mergeCell ref="AQ660:AQ662"/>
    <mergeCell ref="R663:R665"/>
    <mergeCell ref="AL663:AL665"/>
    <mergeCell ref="AM663:AM665"/>
    <mergeCell ref="AN663:AN665"/>
    <mergeCell ref="AO663:AO665"/>
    <mergeCell ref="X668:X670"/>
    <mergeCell ref="Y668:Y670"/>
    <mergeCell ref="Z668:Z670"/>
    <mergeCell ref="AE668:AE670"/>
    <mergeCell ref="AJ668:AJ670"/>
    <mergeCell ref="AK668:AK670"/>
    <mergeCell ref="AL668:AL670"/>
    <mergeCell ref="AM668:AM670"/>
    <mergeCell ref="AN668:AN670"/>
    <mergeCell ref="AO668:AO670"/>
    <mergeCell ref="AP668:AP670"/>
    <mergeCell ref="AQ668:AQ670"/>
    <mergeCell ref="AP663:AP665"/>
    <mergeCell ref="AQ663:AQ665"/>
    <mergeCell ref="A666:A667"/>
    <mergeCell ref="B666:B667"/>
    <mergeCell ref="C666:C667"/>
    <mergeCell ref="D666:D667"/>
    <mergeCell ref="E666:E667"/>
    <mergeCell ref="F666:F667"/>
    <mergeCell ref="G666:G667"/>
    <mergeCell ref="H666:H667"/>
    <mergeCell ref="I666:I667"/>
    <mergeCell ref="J666:J667"/>
    <mergeCell ref="K666:K667"/>
    <mergeCell ref="L666:L667"/>
    <mergeCell ref="M666:M667"/>
    <mergeCell ref="N666:N667"/>
    <mergeCell ref="O666:O667"/>
    <mergeCell ref="P666:P667"/>
    <mergeCell ref="AL666:AL667"/>
    <mergeCell ref="AM666:AM667"/>
    <mergeCell ref="E671:E673"/>
    <mergeCell ref="F671:F673"/>
    <mergeCell ref="G671:G673"/>
    <mergeCell ref="H671:H673"/>
    <mergeCell ref="I671:I673"/>
    <mergeCell ref="J671:J673"/>
    <mergeCell ref="K671:K673"/>
    <mergeCell ref="L671:L673"/>
    <mergeCell ref="M671:M673"/>
    <mergeCell ref="N671:N673"/>
    <mergeCell ref="O671:O673"/>
    <mergeCell ref="P671:P673"/>
    <mergeCell ref="Q671:Q673"/>
    <mergeCell ref="S668:S670"/>
    <mergeCell ref="T668:T670"/>
    <mergeCell ref="U668:U670"/>
    <mergeCell ref="R671:R673"/>
    <mergeCell ref="Z671:Z673"/>
    <mergeCell ref="AE671:AE673"/>
    <mergeCell ref="AJ671:AJ673"/>
    <mergeCell ref="AK671:AK673"/>
    <mergeCell ref="AL671:AL673"/>
    <mergeCell ref="A674:A676"/>
    <mergeCell ref="B674:B676"/>
    <mergeCell ref="C674:C676"/>
    <mergeCell ref="D674:D676"/>
    <mergeCell ref="E674:E676"/>
    <mergeCell ref="F674:F676"/>
    <mergeCell ref="G674:G676"/>
    <mergeCell ref="H674:H676"/>
    <mergeCell ref="I674:I676"/>
    <mergeCell ref="J674:J676"/>
    <mergeCell ref="K674:K676"/>
    <mergeCell ref="L674:L676"/>
    <mergeCell ref="M674:M676"/>
    <mergeCell ref="N674:N676"/>
    <mergeCell ref="O674:O676"/>
    <mergeCell ref="P674:P676"/>
    <mergeCell ref="Q674:Q676"/>
    <mergeCell ref="R674:R676"/>
    <mergeCell ref="Z674:Z676"/>
    <mergeCell ref="AE674:AE676"/>
    <mergeCell ref="AJ674:AJ676"/>
    <mergeCell ref="AK674:AK676"/>
    <mergeCell ref="AL674:AL676"/>
    <mergeCell ref="A671:A672"/>
    <mergeCell ref="B671:B673"/>
    <mergeCell ref="C671:C673"/>
    <mergeCell ref="D671:D673"/>
    <mergeCell ref="AM674:AM676"/>
    <mergeCell ref="AN674:AN676"/>
    <mergeCell ref="AO674:AO676"/>
    <mergeCell ref="AP674:AP676"/>
    <mergeCell ref="AQ674:AQ676"/>
    <mergeCell ref="A677:A679"/>
    <mergeCell ref="B677:B679"/>
    <mergeCell ref="C677:C679"/>
    <mergeCell ref="D677:D679"/>
    <mergeCell ref="E677:E679"/>
    <mergeCell ref="F677:F679"/>
    <mergeCell ref="G677:G679"/>
    <mergeCell ref="H677:H679"/>
    <mergeCell ref="I677:I679"/>
    <mergeCell ref="J677:J679"/>
    <mergeCell ref="K677:K679"/>
    <mergeCell ref="L677:L679"/>
    <mergeCell ref="M677:M679"/>
    <mergeCell ref="N677:N679"/>
    <mergeCell ref="O677:O679"/>
    <mergeCell ref="P677:P679"/>
    <mergeCell ref="Q677:Q679"/>
    <mergeCell ref="R677:R679"/>
    <mergeCell ref="S677:S679"/>
    <mergeCell ref="T677:T679"/>
    <mergeCell ref="U677:U679"/>
    <mergeCell ref="V677:V679"/>
    <mergeCell ref="W677:W679"/>
    <mergeCell ref="X677:X679"/>
    <mergeCell ref="Y677:Y679"/>
    <mergeCell ref="Z677:Z679"/>
    <mergeCell ref="AE677:AE679"/>
    <mergeCell ref="AJ677:AJ679"/>
    <mergeCell ref="AK677:AK679"/>
    <mergeCell ref="AL677:AL679"/>
    <mergeCell ref="AM677:AM679"/>
    <mergeCell ref="AN677:AN679"/>
    <mergeCell ref="AO677:AO679"/>
    <mergeCell ref="AP677:AP679"/>
    <mergeCell ref="AQ677:AQ679"/>
    <mergeCell ref="A680:A682"/>
    <mergeCell ref="B680:B682"/>
    <mergeCell ref="C680:C682"/>
    <mergeCell ref="D680:D682"/>
    <mergeCell ref="E680:E682"/>
    <mergeCell ref="F680:F682"/>
    <mergeCell ref="G680:G682"/>
    <mergeCell ref="H680:H682"/>
    <mergeCell ref="I680:I682"/>
    <mergeCell ref="J680:J682"/>
    <mergeCell ref="K680:K682"/>
    <mergeCell ref="L680:L682"/>
    <mergeCell ref="M680:M682"/>
    <mergeCell ref="N680:N682"/>
    <mergeCell ref="O680:O682"/>
    <mergeCell ref="P680:P682"/>
    <mergeCell ref="Q680:Q682"/>
    <mergeCell ref="R680:R682"/>
    <mergeCell ref="S680:S682"/>
    <mergeCell ref="T680:T682"/>
    <mergeCell ref="U680:U682"/>
    <mergeCell ref="V680:V682"/>
    <mergeCell ref="W680:W682"/>
    <mergeCell ref="X680:X682"/>
    <mergeCell ref="Y680:Y682"/>
    <mergeCell ref="Z680:Z682"/>
    <mergeCell ref="AE680:AE682"/>
    <mergeCell ref="AJ680:AJ682"/>
    <mergeCell ref="AK680:AK682"/>
    <mergeCell ref="AL680:AL682"/>
    <mergeCell ref="AM680:AM682"/>
    <mergeCell ref="AN680:AN682"/>
    <mergeCell ref="AO680:AO682"/>
    <mergeCell ref="AP680:AP682"/>
    <mergeCell ref="AQ680:AQ682"/>
    <mergeCell ref="A683:A685"/>
    <mergeCell ref="B683:B685"/>
    <mergeCell ref="C683:C685"/>
    <mergeCell ref="D683:D685"/>
    <mergeCell ref="E683:E685"/>
    <mergeCell ref="F683:F685"/>
    <mergeCell ref="G683:G685"/>
    <mergeCell ref="H683:H685"/>
    <mergeCell ref="I683:I685"/>
    <mergeCell ref="J683:J685"/>
    <mergeCell ref="K683:K685"/>
    <mergeCell ref="L683:L685"/>
    <mergeCell ref="M683:M685"/>
    <mergeCell ref="N683:N685"/>
    <mergeCell ref="O683:O685"/>
    <mergeCell ref="P683:P685"/>
    <mergeCell ref="Q683:Q685"/>
    <mergeCell ref="R683:R685"/>
    <mergeCell ref="S683:S685"/>
    <mergeCell ref="T683:T685"/>
    <mergeCell ref="U683:U685"/>
    <mergeCell ref="X683:X685"/>
    <mergeCell ref="Y683:Y685"/>
    <mergeCell ref="Z683:Z685"/>
    <mergeCell ref="AE683:AE685"/>
    <mergeCell ref="AJ683:AJ685"/>
    <mergeCell ref="AK683:AK685"/>
    <mergeCell ref="AL683:AL685"/>
    <mergeCell ref="AM683:AM685"/>
    <mergeCell ref="AN683:AN684"/>
    <mergeCell ref="AO683:AO684"/>
    <mergeCell ref="AP683:AP684"/>
    <mergeCell ref="AQ683:AQ684"/>
    <mergeCell ref="A686:A688"/>
    <mergeCell ref="B686:B688"/>
    <mergeCell ref="C686:C688"/>
    <mergeCell ref="D686:D688"/>
    <mergeCell ref="E686:E688"/>
    <mergeCell ref="F686:F688"/>
    <mergeCell ref="G686:G688"/>
    <mergeCell ref="H686:H688"/>
    <mergeCell ref="I686:I688"/>
    <mergeCell ref="J686:J688"/>
    <mergeCell ref="K686:K688"/>
    <mergeCell ref="L686:L688"/>
    <mergeCell ref="M686:M688"/>
    <mergeCell ref="N686:N688"/>
    <mergeCell ref="O686:O688"/>
    <mergeCell ref="P686:P688"/>
    <mergeCell ref="Q686:Q688"/>
    <mergeCell ref="R686:R688"/>
    <mergeCell ref="Z686:Z688"/>
    <mergeCell ref="AE686:AE688"/>
    <mergeCell ref="AJ686:AJ688"/>
    <mergeCell ref="AK686:AK688"/>
    <mergeCell ref="AL686:AL688"/>
    <mergeCell ref="AM686:AM688"/>
    <mergeCell ref="AN686:AN688"/>
    <mergeCell ref="AO686:AO688"/>
    <mergeCell ref="AP686:AP688"/>
    <mergeCell ref="AQ686:AQ688"/>
    <mergeCell ref="A689:A691"/>
    <mergeCell ref="B689:B691"/>
    <mergeCell ref="C689:C691"/>
    <mergeCell ref="D689:D691"/>
    <mergeCell ref="E689:E691"/>
    <mergeCell ref="F689:F691"/>
    <mergeCell ref="G689:G691"/>
    <mergeCell ref="H689:H691"/>
    <mergeCell ref="I689:I691"/>
    <mergeCell ref="J689:J691"/>
    <mergeCell ref="K689:K691"/>
    <mergeCell ref="L689:L691"/>
    <mergeCell ref="M689:M691"/>
    <mergeCell ref="N689:N691"/>
    <mergeCell ref="O689:O691"/>
    <mergeCell ref="P689:P691"/>
    <mergeCell ref="Q689:Q691"/>
    <mergeCell ref="R689:R691"/>
    <mergeCell ref="S689:S691"/>
    <mergeCell ref="T689:T691"/>
    <mergeCell ref="U689:U691"/>
    <mergeCell ref="V689:V691"/>
    <mergeCell ref="W689:W691"/>
    <mergeCell ref="X689:X691"/>
    <mergeCell ref="Y689:Y691"/>
    <mergeCell ref="Z689:Z691"/>
    <mergeCell ref="AE689:AE691"/>
    <mergeCell ref="AJ689:AJ691"/>
    <mergeCell ref="AK689:AK691"/>
    <mergeCell ref="AL689:AL691"/>
    <mergeCell ref="AM689:AM691"/>
    <mergeCell ref="AN689:AN691"/>
    <mergeCell ref="AO689:AO691"/>
    <mergeCell ref="AP689:AP691"/>
    <mergeCell ref="AQ689:AQ691"/>
    <mergeCell ref="A692:A694"/>
    <mergeCell ref="B692:B694"/>
    <mergeCell ref="C692:C694"/>
    <mergeCell ref="D692:D694"/>
    <mergeCell ref="E692:E694"/>
    <mergeCell ref="F692:F694"/>
    <mergeCell ref="G692:G694"/>
    <mergeCell ref="H692:H694"/>
    <mergeCell ref="I692:I694"/>
    <mergeCell ref="J692:J694"/>
    <mergeCell ref="K692:K694"/>
    <mergeCell ref="L692:L694"/>
    <mergeCell ref="M692:M694"/>
    <mergeCell ref="N692:N694"/>
    <mergeCell ref="O692:O694"/>
    <mergeCell ref="P692:P694"/>
    <mergeCell ref="Q692:Q694"/>
    <mergeCell ref="R692:R694"/>
    <mergeCell ref="S692:S694"/>
    <mergeCell ref="T692:T694"/>
    <mergeCell ref="U692:U694"/>
    <mergeCell ref="V692:V694"/>
    <mergeCell ref="W692:W694"/>
    <mergeCell ref="X692:X694"/>
    <mergeCell ref="Y692:Y694"/>
    <mergeCell ref="Z692:Z694"/>
    <mergeCell ref="AE692:AE694"/>
    <mergeCell ref="AJ692:AJ694"/>
    <mergeCell ref="AK692:AK694"/>
    <mergeCell ref="AL692:AL694"/>
    <mergeCell ref="AM692:AM694"/>
    <mergeCell ref="AN692:AN694"/>
    <mergeCell ref="AO692:AO694"/>
    <mergeCell ref="AP692:AP694"/>
    <mergeCell ref="AQ692:AQ694"/>
    <mergeCell ref="A695:A697"/>
    <mergeCell ref="B695:B697"/>
    <mergeCell ref="C695:C697"/>
    <mergeCell ref="D695:D697"/>
    <mergeCell ref="E695:E697"/>
    <mergeCell ref="F695:F697"/>
    <mergeCell ref="G695:G697"/>
    <mergeCell ref="H695:H697"/>
    <mergeCell ref="I695:I697"/>
    <mergeCell ref="J695:J697"/>
    <mergeCell ref="K695:K697"/>
    <mergeCell ref="L695:L697"/>
    <mergeCell ref="M695:M697"/>
    <mergeCell ref="N695:N697"/>
    <mergeCell ref="O695:O697"/>
    <mergeCell ref="P695:P697"/>
    <mergeCell ref="Q695:Q697"/>
    <mergeCell ref="R695:R697"/>
    <mergeCell ref="Z695:Z697"/>
    <mergeCell ref="AE695:AE697"/>
    <mergeCell ref="AJ695:AJ697"/>
    <mergeCell ref="AK695:AK697"/>
    <mergeCell ref="AL695:AL697"/>
    <mergeCell ref="AM695:AM697"/>
    <mergeCell ref="AN695:AN696"/>
    <mergeCell ref="AO695:AO696"/>
    <mergeCell ref="AP695:AP697"/>
    <mergeCell ref="AQ695:AQ696"/>
    <mergeCell ref="A698:A700"/>
    <mergeCell ref="B698:B700"/>
    <mergeCell ref="C698:C700"/>
    <mergeCell ref="D698:D700"/>
    <mergeCell ref="E698:E700"/>
    <mergeCell ref="F698:F700"/>
    <mergeCell ref="G698:G700"/>
    <mergeCell ref="H698:H700"/>
    <mergeCell ref="I698:I700"/>
    <mergeCell ref="J698:J700"/>
    <mergeCell ref="K698:K700"/>
    <mergeCell ref="L698:L700"/>
    <mergeCell ref="M698:M700"/>
    <mergeCell ref="N698:N700"/>
    <mergeCell ref="O698:O700"/>
    <mergeCell ref="P698:P700"/>
    <mergeCell ref="Q698:Q700"/>
    <mergeCell ref="R698:R700"/>
    <mergeCell ref="S698:S700"/>
    <mergeCell ref="T698:T700"/>
    <mergeCell ref="U698:U700"/>
    <mergeCell ref="V698:V700"/>
    <mergeCell ref="W698:W700"/>
    <mergeCell ref="X698:X700"/>
    <mergeCell ref="Y698:Y700"/>
    <mergeCell ref="Z698:Z700"/>
    <mergeCell ref="AE698:AE700"/>
    <mergeCell ref="AJ698:AJ700"/>
    <mergeCell ref="AK698:AK700"/>
    <mergeCell ref="AL698:AL700"/>
    <mergeCell ref="AM698:AM700"/>
    <mergeCell ref="AN698:AN700"/>
    <mergeCell ref="AO698:AO700"/>
    <mergeCell ref="AP698:AP700"/>
    <mergeCell ref="AQ698:AQ700"/>
    <mergeCell ref="A701:A703"/>
    <mergeCell ref="B701:B703"/>
    <mergeCell ref="C701:C703"/>
    <mergeCell ref="D701:D703"/>
    <mergeCell ref="E701:E703"/>
    <mergeCell ref="F701:F703"/>
    <mergeCell ref="G701:G703"/>
    <mergeCell ref="H701:H703"/>
    <mergeCell ref="I701:I703"/>
    <mergeCell ref="J701:J703"/>
    <mergeCell ref="K701:K703"/>
    <mergeCell ref="L701:L703"/>
    <mergeCell ref="M701:M703"/>
    <mergeCell ref="N701:N703"/>
    <mergeCell ref="O701:O703"/>
    <mergeCell ref="P701:P703"/>
    <mergeCell ref="Q701:Q703"/>
    <mergeCell ref="R701:R703"/>
    <mergeCell ref="Z701:Z703"/>
    <mergeCell ref="AE701:AE703"/>
    <mergeCell ref="AJ701:AJ703"/>
    <mergeCell ref="AK701:AK703"/>
    <mergeCell ref="AL701:AL703"/>
    <mergeCell ref="AN701:AN703"/>
    <mergeCell ref="AO701:AO703"/>
    <mergeCell ref="AP701:AP703"/>
    <mergeCell ref="AQ701:AQ703"/>
    <mergeCell ref="AM702:AM703"/>
    <mergeCell ref="A704:A705"/>
    <mergeCell ref="B704:B706"/>
    <mergeCell ref="C704:C706"/>
    <mergeCell ref="D704:D706"/>
    <mergeCell ref="E704:E706"/>
    <mergeCell ref="F704:F706"/>
    <mergeCell ref="G704:G706"/>
    <mergeCell ref="H704:H706"/>
    <mergeCell ref="I704:I706"/>
    <mergeCell ref="J704:J706"/>
    <mergeCell ref="K704:K706"/>
    <mergeCell ref="L704:L706"/>
    <mergeCell ref="M704:M706"/>
    <mergeCell ref="N704:N706"/>
    <mergeCell ref="O704:O706"/>
    <mergeCell ref="P704:P706"/>
    <mergeCell ref="Q704:Q706"/>
    <mergeCell ref="R704:R706"/>
    <mergeCell ref="Z704:Z706"/>
    <mergeCell ref="AE704:AE706"/>
    <mergeCell ref="AJ704:AJ706"/>
    <mergeCell ref="AK704:AK706"/>
    <mergeCell ref="AL704:AL706"/>
    <mergeCell ref="AM704:AM706"/>
    <mergeCell ref="AN704:AN706"/>
    <mergeCell ref="AO704:AO706"/>
    <mergeCell ref="AP704:AP706"/>
    <mergeCell ref="AQ704:AQ706"/>
    <mergeCell ref="A707:A709"/>
    <mergeCell ref="B707:B709"/>
    <mergeCell ref="C707:C709"/>
    <mergeCell ref="D707:D709"/>
    <mergeCell ref="E707:E709"/>
    <mergeCell ref="F707:F709"/>
    <mergeCell ref="G707:G709"/>
    <mergeCell ref="H707:H709"/>
    <mergeCell ref="I707:I709"/>
    <mergeCell ref="J707:J709"/>
    <mergeCell ref="K707:K709"/>
    <mergeCell ref="L707:L709"/>
    <mergeCell ref="M707:M709"/>
    <mergeCell ref="N707:N709"/>
    <mergeCell ref="O707:O709"/>
    <mergeCell ref="P707:P709"/>
    <mergeCell ref="Q707:Q709"/>
    <mergeCell ref="R707:R709"/>
    <mergeCell ref="S707:S709"/>
    <mergeCell ref="T707:T709"/>
    <mergeCell ref="U707:U709"/>
    <mergeCell ref="V707:V709"/>
    <mergeCell ref="W707:W709"/>
    <mergeCell ref="X707:X709"/>
    <mergeCell ref="Y707:Y709"/>
    <mergeCell ref="Z707:Z709"/>
    <mergeCell ref="AE707:AE709"/>
    <mergeCell ref="AJ707:AJ709"/>
    <mergeCell ref="AK707:AK709"/>
    <mergeCell ref="AL707:AL709"/>
    <mergeCell ref="AM708:AM709"/>
    <mergeCell ref="AN708:AN709"/>
    <mergeCell ref="AO708:AO709"/>
    <mergeCell ref="AP708:AP709"/>
    <mergeCell ref="AQ708:AQ709"/>
    <mergeCell ref="A710:A711"/>
    <mergeCell ref="B710:B712"/>
    <mergeCell ref="C710:C712"/>
    <mergeCell ref="D710:D712"/>
    <mergeCell ref="E710:E712"/>
    <mergeCell ref="F710:F712"/>
    <mergeCell ref="G710:G712"/>
    <mergeCell ref="H710:H712"/>
    <mergeCell ref="I710:I712"/>
    <mergeCell ref="J710:J712"/>
    <mergeCell ref="K710:K712"/>
    <mergeCell ref="L710:L712"/>
    <mergeCell ref="M710:M712"/>
    <mergeCell ref="N710:N712"/>
    <mergeCell ref="O710:O712"/>
    <mergeCell ref="P710:P712"/>
    <mergeCell ref="Q710:Q712"/>
    <mergeCell ref="R710:R712"/>
    <mergeCell ref="Z710:Z712"/>
    <mergeCell ref="AE710:AE712"/>
    <mergeCell ref="AJ710:AJ712"/>
    <mergeCell ref="AK710:AK712"/>
    <mergeCell ref="AL710:AL712"/>
    <mergeCell ref="AM710:AM712"/>
    <mergeCell ref="AN710:AN712"/>
    <mergeCell ref="AO710:AO712"/>
    <mergeCell ref="AP710:AP712"/>
    <mergeCell ref="AQ710:AQ712"/>
    <mergeCell ref="A713:A715"/>
    <mergeCell ref="B713:B715"/>
    <mergeCell ref="C713:C715"/>
    <mergeCell ref="D713:D715"/>
    <mergeCell ref="E713:E715"/>
    <mergeCell ref="F713:F715"/>
    <mergeCell ref="G713:G715"/>
    <mergeCell ref="H713:H715"/>
    <mergeCell ref="I713:I715"/>
    <mergeCell ref="J713:J715"/>
    <mergeCell ref="K713:K715"/>
    <mergeCell ref="L713:L715"/>
    <mergeCell ref="M713:M715"/>
    <mergeCell ref="N713:N715"/>
    <mergeCell ref="O713:O715"/>
    <mergeCell ref="P713:P715"/>
    <mergeCell ref="Q713:Q715"/>
    <mergeCell ref="R713:R715"/>
    <mergeCell ref="S713:S715"/>
    <mergeCell ref="T713:T715"/>
    <mergeCell ref="U713:U715"/>
    <mergeCell ref="V713:V715"/>
    <mergeCell ref="W713:W715"/>
    <mergeCell ref="X713:X715"/>
    <mergeCell ref="Y713:Y715"/>
    <mergeCell ref="Z713:Z715"/>
    <mergeCell ref="AE713:AE715"/>
    <mergeCell ref="AJ713:AJ715"/>
    <mergeCell ref="AK713:AK715"/>
    <mergeCell ref="AL713:AL715"/>
    <mergeCell ref="AM713:AM715"/>
    <mergeCell ref="AN713:AN715"/>
    <mergeCell ref="AO713:AO715"/>
    <mergeCell ref="AP713:AP715"/>
    <mergeCell ref="AQ713:AQ715"/>
    <mergeCell ref="A716:A718"/>
    <mergeCell ref="B716:B718"/>
    <mergeCell ref="C716:C718"/>
    <mergeCell ref="D716:D718"/>
    <mergeCell ref="E716:E718"/>
    <mergeCell ref="F716:F718"/>
    <mergeCell ref="G716:G718"/>
    <mergeCell ref="H716:H718"/>
    <mergeCell ref="I716:I718"/>
    <mergeCell ref="J716:J718"/>
    <mergeCell ref="K716:K718"/>
    <mergeCell ref="L716:L718"/>
    <mergeCell ref="M716:M718"/>
    <mergeCell ref="N716:N718"/>
    <mergeCell ref="O716:O718"/>
    <mergeCell ref="P716:P718"/>
    <mergeCell ref="Q716:Q718"/>
    <mergeCell ref="R716:R718"/>
    <mergeCell ref="S716:S718"/>
    <mergeCell ref="T716:T718"/>
    <mergeCell ref="U716:U718"/>
    <mergeCell ref="V716:V718"/>
    <mergeCell ref="W716:W718"/>
    <mergeCell ref="X716:X718"/>
    <mergeCell ref="Y716:Y718"/>
    <mergeCell ref="Z716:Z718"/>
    <mergeCell ref="AE716:AE718"/>
    <mergeCell ref="AJ716:AJ718"/>
    <mergeCell ref="AK716:AK718"/>
    <mergeCell ref="AL716:AL718"/>
    <mergeCell ref="AM716:AM718"/>
    <mergeCell ref="AN716:AN718"/>
    <mergeCell ref="AO716:AO718"/>
    <mergeCell ref="AP716:AP718"/>
    <mergeCell ref="AQ716:AQ718"/>
    <mergeCell ref="A719:A721"/>
    <mergeCell ref="B719:B721"/>
    <mergeCell ref="C719:C721"/>
    <mergeCell ref="D719:D721"/>
    <mergeCell ref="E719:E721"/>
    <mergeCell ref="F719:F721"/>
    <mergeCell ref="G719:G721"/>
    <mergeCell ref="H719:H721"/>
    <mergeCell ref="I719:I721"/>
    <mergeCell ref="J719:J721"/>
    <mergeCell ref="K719:K721"/>
    <mergeCell ref="L719:L721"/>
    <mergeCell ref="M719:M721"/>
    <mergeCell ref="N719:N721"/>
    <mergeCell ref="O719:O721"/>
    <mergeCell ref="P719:P721"/>
    <mergeCell ref="Q719:Q721"/>
    <mergeCell ref="R719:R721"/>
    <mergeCell ref="Z719:Z721"/>
    <mergeCell ref="AE719:AE721"/>
    <mergeCell ref="AJ719:AJ721"/>
    <mergeCell ref="AK719:AK721"/>
    <mergeCell ref="AL719:AL721"/>
    <mergeCell ref="AM719:AM721"/>
    <mergeCell ref="AN719:AN721"/>
    <mergeCell ref="AO719:AO721"/>
    <mergeCell ref="AP719:AP721"/>
    <mergeCell ref="AQ719:AQ721"/>
    <mergeCell ref="A722:A724"/>
    <mergeCell ref="B722:B724"/>
    <mergeCell ref="C722:C724"/>
    <mergeCell ref="D722:D724"/>
    <mergeCell ref="E722:E724"/>
    <mergeCell ref="F722:F724"/>
    <mergeCell ref="G722:G724"/>
    <mergeCell ref="H722:H724"/>
    <mergeCell ref="I722:I724"/>
    <mergeCell ref="J722:J724"/>
    <mergeCell ref="K722:K724"/>
    <mergeCell ref="L722:L724"/>
    <mergeCell ref="M722:M724"/>
    <mergeCell ref="N722:N724"/>
    <mergeCell ref="O722:O724"/>
    <mergeCell ref="P722:P724"/>
    <mergeCell ref="Q722:Q724"/>
    <mergeCell ref="R722:R724"/>
    <mergeCell ref="S722:S724"/>
    <mergeCell ref="T722:T724"/>
    <mergeCell ref="U722:U724"/>
    <mergeCell ref="V722:V724"/>
    <mergeCell ref="W722:W724"/>
    <mergeCell ref="X722:X724"/>
    <mergeCell ref="Y722:Y724"/>
    <mergeCell ref="Z722:Z724"/>
    <mergeCell ref="AE722:AE724"/>
    <mergeCell ref="AJ722:AJ724"/>
    <mergeCell ref="AK722:AK724"/>
    <mergeCell ref="AL722:AL724"/>
    <mergeCell ref="A725:A727"/>
    <mergeCell ref="B725:B727"/>
    <mergeCell ref="C725:C727"/>
    <mergeCell ref="D725:D727"/>
    <mergeCell ref="E725:E727"/>
    <mergeCell ref="F725:F727"/>
    <mergeCell ref="G725:G727"/>
    <mergeCell ref="H725:H727"/>
    <mergeCell ref="I725:I727"/>
    <mergeCell ref="J725:J727"/>
    <mergeCell ref="K725:K727"/>
    <mergeCell ref="L725:L727"/>
    <mergeCell ref="M725:M727"/>
    <mergeCell ref="N725:N727"/>
    <mergeCell ref="O725:O727"/>
    <mergeCell ref="P725:P727"/>
    <mergeCell ref="Q725:Q727"/>
    <mergeCell ref="R725:R727"/>
    <mergeCell ref="S725:S727"/>
    <mergeCell ref="T725:T727"/>
    <mergeCell ref="U725:U727"/>
    <mergeCell ref="V725:V727"/>
    <mergeCell ref="W725:W727"/>
    <mergeCell ref="X725:X727"/>
    <mergeCell ref="Y725:Y727"/>
    <mergeCell ref="Z725:Z727"/>
    <mergeCell ref="AE725:AE727"/>
    <mergeCell ref="AJ725:AJ727"/>
    <mergeCell ref="AK725:AK727"/>
    <mergeCell ref="AL725:AL727"/>
    <mergeCell ref="AM725:AM727"/>
    <mergeCell ref="AN725:AN727"/>
    <mergeCell ref="AO725:AO727"/>
    <mergeCell ref="AP725:AP727"/>
    <mergeCell ref="AQ725:AQ727"/>
    <mergeCell ref="A728:A729"/>
    <mergeCell ref="B728:B730"/>
    <mergeCell ref="C728:C730"/>
    <mergeCell ref="D728:D730"/>
    <mergeCell ref="E728:E730"/>
    <mergeCell ref="F728:F730"/>
    <mergeCell ref="G728:G730"/>
    <mergeCell ref="H728:H730"/>
    <mergeCell ref="I728:I730"/>
    <mergeCell ref="J728:J730"/>
    <mergeCell ref="K728:K730"/>
    <mergeCell ref="L728:L730"/>
    <mergeCell ref="M728:M730"/>
    <mergeCell ref="N728:N730"/>
    <mergeCell ref="O728:O730"/>
    <mergeCell ref="P728:P730"/>
    <mergeCell ref="Q728:Q730"/>
    <mergeCell ref="R728:R730"/>
    <mergeCell ref="Z728:Z730"/>
    <mergeCell ref="AE728:AE730"/>
    <mergeCell ref="AJ728:AJ730"/>
    <mergeCell ref="AK728:AK730"/>
    <mergeCell ref="AL728:AL730"/>
    <mergeCell ref="AM728:AM730"/>
    <mergeCell ref="AN728:AN729"/>
    <mergeCell ref="AO728:AO729"/>
    <mergeCell ref="AP728:AP729"/>
    <mergeCell ref="AQ728:AQ729"/>
    <mergeCell ref="A731:A733"/>
    <mergeCell ref="B731:B733"/>
    <mergeCell ref="C731:C733"/>
    <mergeCell ref="D731:D733"/>
    <mergeCell ref="E731:E733"/>
    <mergeCell ref="F731:F733"/>
    <mergeCell ref="G731:G733"/>
    <mergeCell ref="H731:H733"/>
    <mergeCell ref="I731:I733"/>
    <mergeCell ref="J731:J733"/>
    <mergeCell ref="K731:K733"/>
    <mergeCell ref="L731:L733"/>
    <mergeCell ref="M731:M733"/>
    <mergeCell ref="N731:N733"/>
    <mergeCell ref="O731:O733"/>
    <mergeCell ref="P731:P733"/>
    <mergeCell ref="Q731:Q733"/>
    <mergeCell ref="R731:R733"/>
    <mergeCell ref="S731:S733"/>
    <mergeCell ref="T731:T733"/>
    <mergeCell ref="U731:U733"/>
    <mergeCell ref="V731:V733"/>
    <mergeCell ref="W731:W733"/>
    <mergeCell ref="X731:X733"/>
    <mergeCell ref="Y731:Y733"/>
    <mergeCell ref="Z731:Z733"/>
    <mergeCell ref="AE731:AE733"/>
    <mergeCell ref="AJ731:AJ733"/>
    <mergeCell ref="AK731:AK733"/>
    <mergeCell ref="G734:G736"/>
    <mergeCell ref="H734:H736"/>
    <mergeCell ref="I734:I736"/>
    <mergeCell ref="J734:J736"/>
    <mergeCell ref="K734:K736"/>
    <mergeCell ref="L734:L736"/>
    <mergeCell ref="M734:M736"/>
    <mergeCell ref="N734:N736"/>
    <mergeCell ref="O734:O736"/>
    <mergeCell ref="P734:P736"/>
    <mergeCell ref="Q734:Q736"/>
    <mergeCell ref="R734:R736"/>
    <mergeCell ref="S734:S736"/>
    <mergeCell ref="T734:T736"/>
    <mergeCell ref="U734:U736"/>
    <mergeCell ref="V734:V736"/>
    <mergeCell ref="W734:W736"/>
    <mergeCell ref="X734:X736"/>
    <mergeCell ref="Y734:Y736"/>
    <mergeCell ref="Z734:Z736"/>
    <mergeCell ref="AE734:AE736"/>
    <mergeCell ref="AJ734:AJ736"/>
    <mergeCell ref="AK734:AK736"/>
    <mergeCell ref="AL734:AL736"/>
    <mergeCell ref="AM734:AM736"/>
    <mergeCell ref="AN734:AN736"/>
    <mergeCell ref="AO734:AO736"/>
    <mergeCell ref="AP734:AP736"/>
    <mergeCell ref="AQ734:AQ736"/>
    <mergeCell ref="A737:A739"/>
    <mergeCell ref="B737:B739"/>
    <mergeCell ref="C737:C739"/>
    <mergeCell ref="D737:D739"/>
    <mergeCell ref="E737:E739"/>
    <mergeCell ref="F737:F739"/>
    <mergeCell ref="G737:G739"/>
    <mergeCell ref="H737:H739"/>
    <mergeCell ref="I737:I739"/>
    <mergeCell ref="J737:J739"/>
    <mergeCell ref="K737:K739"/>
    <mergeCell ref="L737:L739"/>
    <mergeCell ref="M737:M739"/>
    <mergeCell ref="N737:N739"/>
    <mergeCell ref="O737:O739"/>
    <mergeCell ref="P737:P739"/>
    <mergeCell ref="Q737:Q739"/>
    <mergeCell ref="R737:R739"/>
    <mergeCell ref="S737:S739"/>
    <mergeCell ref="T737:T739"/>
    <mergeCell ref="U737:U739"/>
    <mergeCell ref="V737:V739"/>
    <mergeCell ref="W737:W739"/>
    <mergeCell ref="X737:X739"/>
    <mergeCell ref="Y737:Y739"/>
    <mergeCell ref="Z737:Z739"/>
    <mergeCell ref="AE737:AE739"/>
    <mergeCell ref="AJ737:AJ739"/>
    <mergeCell ref="AK737:AK739"/>
    <mergeCell ref="AL737:AL739"/>
    <mergeCell ref="AM737:AM739"/>
    <mergeCell ref="AN737:AN739"/>
    <mergeCell ref="AO737:AO739"/>
    <mergeCell ref="AP737:AP739"/>
    <mergeCell ref="AQ737:AQ739"/>
    <mergeCell ref="A740:A742"/>
    <mergeCell ref="B740:B742"/>
    <mergeCell ref="C740:C742"/>
    <mergeCell ref="D740:D742"/>
    <mergeCell ref="E740:E742"/>
    <mergeCell ref="F740:F742"/>
    <mergeCell ref="G740:G742"/>
    <mergeCell ref="H740:H742"/>
    <mergeCell ref="I740:I742"/>
    <mergeCell ref="J740:J742"/>
    <mergeCell ref="K740:K742"/>
    <mergeCell ref="L740:L742"/>
    <mergeCell ref="M740:M742"/>
    <mergeCell ref="N740:N742"/>
    <mergeCell ref="O740:O742"/>
    <mergeCell ref="P740:P742"/>
    <mergeCell ref="Q740:Q742"/>
    <mergeCell ref="M743:M745"/>
    <mergeCell ref="N743:N745"/>
    <mergeCell ref="O743:O745"/>
    <mergeCell ref="P743:P745"/>
    <mergeCell ref="Q743:Q745"/>
    <mergeCell ref="V743:V745"/>
    <mergeCell ref="W743:W745"/>
    <mergeCell ref="X743:X745"/>
    <mergeCell ref="Y743:Y745"/>
    <mergeCell ref="Z743:Z745"/>
    <mergeCell ref="AE743:AE745"/>
    <mergeCell ref="AJ743:AJ745"/>
    <mergeCell ref="AK743:AK745"/>
    <mergeCell ref="AL743:AL745"/>
    <mergeCell ref="AM743:AM745"/>
    <mergeCell ref="AN743:AN745"/>
    <mergeCell ref="AO743:AO745"/>
    <mergeCell ref="AP743:AP745"/>
    <mergeCell ref="AQ743:AQ745"/>
    <mergeCell ref="A746:A748"/>
    <mergeCell ref="B746:B748"/>
    <mergeCell ref="C746:C748"/>
    <mergeCell ref="D746:D748"/>
    <mergeCell ref="E746:E748"/>
    <mergeCell ref="F746:F748"/>
    <mergeCell ref="G746:G748"/>
    <mergeCell ref="H746:H748"/>
    <mergeCell ref="I746:I748"/>
    <mergeCell ref="J746:J748"/>
    <mergeCell ref="K746:K748"/>
    <mergeCell ref="L746:L748"/>
    <mergeCell ref="M746:M748"/>
    <mergeCell ref="N746:N748"/>
    <mergeCell ref="O746:O748"/>
    <mergeCell ref="P746:P748"/>
    <mergeCell ref="Q746:Q748"/>
    <mergeCell ref="R746:R748"/>
    <mergeCell ref="S746:S748"/>
    <mergeCell ref="T746:T748"/>
    <mergeCell ref="U746:U748"/>
    <mergeCell ref="V746:V748"/>
    <mergeCell ref="W746:W748"/>
    <mergeCell ref="X746:X748"/>
    <mergeCell ref="Y746:Y748"/>
    <mergeCell ref="Z746:Z748"/>
    <mergeCell ref="AE746:AE748"/>
    <mergeCell ref="AJ746:AJ748"/>
    <mergeCell ref="AK746:AK748"/>
    <mergeCell ref="AL746:AL748"/>
    <mergeCell ref="AM746:AM748"/>
    <mergeCell ref="AN746:AN748"/>
    <mergeCell ref="AO746:AO748"/>
    <mergeCell ref="AP746:AP748"/>
    <mergeCell ref="AQ746:AQ748"/>
    <mergeCell ref="A749:A751"/>
    <mergeCell ref="B749:B751"/>
    <mergeCell ref="C749:C751"/>
    <mergeCell ref="D749:D751"/>
    <mergeCell ref="E749:E751"/>
    <mergeCell ref="F749:F751"/>
    <mergeCell ref="G749:G751"/>
    <mergeCell ref="H749:H751"/>
    <mergeCell ref="I749:I751"/>
    <mergeCell ref="J749:J751"/>
    <mergeCell ref="K749:K751"/>
    <mergeCell ref="L749:L751"/>
    <mergeCell ref="M749:M751"/>
    <mergeCell ref="N749:N751"/>
    <mergeCell ref="O749:O751"/>
    <mergeCell ref="P749:P751"/>
    <mergeCell ref="Q749:Q751"/>
    <mergeCell ref="R749:R751"/>
    <mergeCell ref="S749:S751"/>
    <mergeCell ref="T749:T751"/>
    <mergeCell ref="U749:U751"/>
    <mergeCell ref="V749:V751"/>
    <mergeCell ref="W749:W751"/>
    <mergeCell ref="X749:X751"/>
    <mergeCell ref="Y749:Y751"/>
    <mergeCell ref="Z749:Z751"/>
    <mergeCell ref="AE749:AE751"/>
    <mergeCell ref="AJ749:AJ751"/>
    <mergeCell ref="AK749:AK751"/>
    <mergeCell ref="AL749:AL751"/>
    <mergeCell ref="AM749:AM751"/>
    <mergeCell ref="AN749:AN751"/>
    <mergeCell ref="AO749:AO751"/>
    <mergeCell ref="AP749:AP751"/>
    <mergeCell ref="AQ749:AQ751"/>
    <mergeCell ref="A752:A754"/>
    <mergeCell ref="B752:B754"/>
    <mergeCell ref="C752:C754"/>
    <mergeCell ref="D752:D754"/>
    <mergeCell ref="E752:E754"/>
    <mergeCell ref="F752:F754"/>
    <mergeCell ref="G752:G754"/>
    <mergeCell ref="H752:H754"/>
    <mergeCell ref="I752:I754"/>
    <mergeCell ref="J752:J754"/>
    <mergeCell ref="K752:K754"/>
    <mergeCell ref="L752:L754"/>
    <mergeCell ref="M752:M754"/>
    <mergeCell ref="N752:N754"/>
    <mergeCell ref="O752:O754"/>
    <mergeCell ref="P752:P754"/>
    <mergeCell ref="Q752:Q754"/>
    <mergeCell ref="R752:R754"/>
    <mergeCell ref="S752:S754"/>
    <mergeCell ref="T752:T754"/>
    <mergeCell ref="U752:U754"/>
    <mergeCell ref="V752:V754"/>
    <mergeCell ref="W752:W754"/>
    <mergeCell ref="X752:X754"/>
    <mergeCell ref="Y752:Y754"/>
    <mergeCell ref="Z752:Z754"/>
    <mergeCell ref="AE752:AE754"/>
    <mergeCell ref="AJ752:AJ754"/>
    <mergeCell ref="AK752:AK754"/>
    <mergeCell ref="AL752:AL754"/>
    <mergeCell ref="AM752:AM754"/>
    <mergeCell ref="AN752:AN754"/>
    <mergeCell ref="AO752:AO754"/>
    <mergeCell ref="AP752:AP754"/>
    <mergeCell ref="AQ752:AQ754"/>
    <mergeCell ref="A755:A757"/>
    <mergeCell ref="B755:B757"/>
    <mergeCell ref="C755:C757"/>
    <mergeCell ref="D755:D757"/>
    <mergeCell ref="E755:E757"/>
    <mergeCell ref="F755:F757"/>
    <mergeCell ref="G755:G757"/>
    <mergeCell ref="H755:H757"/>
    <mergeCell ref="I755:I757"/>
    <mergeCell ref="J755:J757"/>
    <mergeCell ref="K755:K757"/>
    <mergeCell ref="L755:L757"/>
    <mergeCell ref="M755:M757"/>
    <mergeCell ref="N755:N757"/>
    <mergeCell ref="O755:O757"/>
    <mergeCell ref="P755:P757"/>
    <mergeCell ref="Q755:Q757"/>
    <mergeCell ref="R755:R757"/>
    <mergeCell ref="S755:S757"/>
    <mergeCell ref="T755:T757"/>
    <mergeCell ref="U755:U757"/>
    <mergeCell ref="V755:V757"/>
    <mergeCell ref="W755:W757"/>
    <mergeCell ref="X755:X757"/>
    <mergeCell ref="Y755:Y757"/>
    <mergeCell ref="Z755:Z757"/>
    <mergeCell ref="AE755:AE757"/>
    <mergeCell ref="AJ755:AJ757"/>
    <mergeCell ref="AK755:AK757"/>
    <mergeCell ref="AL755:AL757"/>
    <mergeCell ref="AM755:AM757"/>
    <mergeCell ref="AN755:AN757"/>
    <mergeCell ref="AO755:AO757"/>
    <mergeCell ref="AP755:AP757"/>
    <mergeCell ref="AQ755:AQ757"/>
    <mergeCell ref="A758:A760"/>
    <mergeCell ref="B758:B760"/>
    <mergeCell ref="C758:C760"/>
    <mergeCell ref="D758:D760"/>
    <mergeCell ref="E758:E760"/>
    <mergeCell ref="F758:F760"/>
    <mergeCell ref="G758:G760"/>
    <mergeCell ref="H758:H760"/>
    <mergeCell ref="I758:I760"/>
    <mergeCell ref="J758:J760"/>
    <mergeCell ref="K758:K760"/>
    <mergeCell ref="L758:L760"/>
    <mergeCell ref="M758:M760"/>
    <mergeCell ref="N758:N760"/>
    <mergeCell ref="O758:O760"/>
    <mergeCell ref="P758:P760"/>
    <mergeCell ref="Q758:Q760"/>
    <mergeCell ref="R758:R760"/>
    <mergeCell ref="AO758:AO760"/>
    <mergeCell ref="AP758:AP760"/>
    <mergeCell ref="AQ758:AQ760"/>
    <mergeCell ref="A761:A763"/>
    <mergeCell ref="B761:B763"/>
    <mergeCell ref="C761:C763"/>
    <mergeCell ref="D761:D763"/>
    <mergeCell ref="E761:E763"/>
    <mergeCell ref="F761:F763"/>
    <mergeCell ref="G761:G763"/>
    <mergeCell ref="H761:H763"/>
    <mergeCell ref="I761:I763"/>
    <mergeCell ref="J761:J763"/>
    <mergeCell ref="K761:K763"/>
    <mergeCell ref="L761:L763"/>
    <mergeCell ref="M761:M763"/>
    <mergeCell ref="N761:N763"/>
    <mergeCell ref="O761:O763"/>
    <mergeCell ref="P761:P763"/>
    <mergeCell ref="Q761:Q763"/>
    <mergeCell ref="R761:R763"/>
    <mergeCell ref="Z761:Z763"/>
    <mergeCell ref="AE761:AE763"/>
    <mergeCell ref="AJ761:AJ763"/>
    <mergeCell ref="AK761:AK763"/>
    <mergeCell ref="AL761:AL763"/>
    <mergeCell ref="AM761:AM763"/>
    <mergeCell ref="AN761:AN763"/>
    <mergeCell ref="S764:S766"/>
    <mergeCell ref="T764:T766"/>
    <mergeCell ref="U764:U766"/>
    <mergeCell ref="V764:V766"/>
    <mergeCell ref="W764:W766"/>
    <mergeCell ref="X764:X766"/>
    <mergeCell ref="Y764:Y766"/>
    <mergeCell ref="Z764:Z766"/>
    <mergeCell ref="AE764:AE766"/>
    <mergeCell ref="AJ764:AJ766"/>
    <mergeCell ref="AK764:AK766"/>
    <mergeCell ref="AL764:AL766"/>
    <mergeCell ref="AM764:AM766"/>
    <mergeCell ref="AK758:AK760"/>
    <mergeCell ref="AL758:AL760"/>
    <mergeCell ref="AM758:AM760"/>
    <mergeCell ref="AN758:AN760"/>
    <mergeCell ref="S758:S760"/>
    <mergeCell ref="T758:T760"/>
    <mergeCell ref="U758:U760"/>
    <mergeCell ref="V758:V760"/>
    <mergeCell ref="W758:W760"/>
    <mergeCell ref="X758:X760"/>
    <mergeCell ref="Y758:Y760"/>
    <mergeCell ref="R767:R769"/>
    <mergeCell ref="S767:S769"/>
    <mergeCell ref="T767:T769"/>
    <mergeCell ref="U767:U769"/>
    <mergeCell ref="V767:V769"/>
    <mergeCell ref="W767:W769"/>
    <mergeCell ref="X767:X769"/>
    <mergeCell ref="Y767:Y769"/>
    <mergeCell ref="Z767:Z769"/>
    <mergeCell ref="AE767:AE769"/>
    <mergeCell ref="AJ767:AJ769"/>
    <mergeCell ref="AK767:AK769"/>
    <mergeCell ref="AL767:AL769"/>
    <mergeCell ref="AQ761:AQ763"/>
    <mergeCell ref="A764:A766"/>
    <mergeCell ref="B764:B766"/>
    <mergeCell ref="C764:C766"/>
    <mergeCell ref="D764:D766"/>
    <mergeCell ref="E764:E766"/>
    <mergeCell ref="F764:F766"/>
    <mergeCell ref="G764:G766"/>
    <mergeCell ref="H764:H766"/>
    <mergeCell ref="I764:I766"/>
    <mergeCell ref="J764:J766"/>
    <mergeCell ref="K764:K766"/>
    <mergeCell ref="L764:L766"/>
    <mergeCell ref="M764:M766"/>
    <mergeCell ref="N764:N766"/>
    <mergeCell ref="O764:O766"/>
    <mergeCell ref="P764:P766"/>
    <mergeCell ref="Q764:Q766"/>
    <mergeCell ref="R764:R766"/>
    <mergeCell ref="L770:L772"/>
    <mergeCell ref="M770:M772"/>
    <mergeCell ref="N770:N772"/>
    <mergeCell ref="O770:O772"/>
    <mergeCell ref="P770:P772"/>
    <mergeCell ref="Q770:Q772"/>
    <mergeCell ref="R770:R772"/>
    <mergeCell ref="Z770:Z772"/>
    <mergeCell ref="AE770:AE772"/>
    <mergeCell ref="AJ770:AJ772"/>
    <mergeCell ref="AK770:AK772"/>
    <mergeCell ref="AL770:AL772"/>
    <mergeCell ref="AM770:AM772"/>
    <mergeCell ref="AN770:AN772"/>
    <mergeCell ref="AQ764:AQ766"/>
    <mergeCell ref="A767:A769"/>
    <mergeCell ref="B767:B769"/>
    <mergeCell ref="C767:C769"/>
    <mergeCell ref="D767:D769"/>
    <mergeCell ref="E767:E769"/>
    <mergeCell ref="F767:F769"/>
    <mergeCell ref="G767:G769"/>
    <mergeCell ref="H767:H769"/>
    <mergeCell ref="I767:I769"/>
    <mergeCell ref="J767:J769"/>
    <mergeCell ref="K767:K769"/>
    <mergeCell ref="L767:L769"/>
    <mergeCell ref="M767:M769"/>
    <mergeCell ref="N767:N769"/>
    <mergeCell ref="O767:O769"/>
    <mergeCell ref="P767:P769"/>
    <mergeCell ref="Q767:Q769"/>
    <mergeCell ref="AQ770:AQ772"/>
    <mergeCell ref="A773:A775"/>
    <mergeCell ref="B773:B775"/>
    <mergeCell ref="C773:C775"/>
    <mergeCell ref="D773:D775"/>
    <mergeCell ref="E773:E775"/>
    <mergeCell ref="F773:F775"/>
    <mergeCell ref="G773:G775"/>
    <mergeCell ref="H773:H775"/>
    <mergeCell ref="I773:I775"/>
    <mergeCell ref="J773:J775"/>
    <mergeCell ref="K773:K775"/>
    <mergeCell ref="L773:L775"/>
    <mergeCell ref="M773:M775"/>
    <mergeCell ref="N773:N775"/>
    <mergeCell ref="O773:O775"/>
    <mergeCell ref="P773:P775"/>
    <mergeCell ref="Q773:Q775"/>
    <mergeCell ref="R773:R775"/>
    <mergeCell ref="Z773:Z775"/>
    <mergeCell ref="AE773:AE775"/>
    <mergeCell ref="AJ773:AJ775"/>
    <mergeCell ref="AK773:AK775"/>
    <mergeCell ref="AL773:AL775"/>
    <mergeCell ref="AM773:AM775"/>
    <mergeCell ref="AN773:AN775"/>
    <mergeCell ref="AO773:AO775"/>
    <mergeCell ref="AP773:AP775"/>
    <mergeCell ref="AQ773:AQ775"/>
    <mergeCell ref="I770:I772"/>
    <mergeCell ref="J770:J772"/>
    <mergeCell ref="K770:K772"/>
    <mergeCell ref="A776:A777"/>
    <mergeCell ref="B776:B778"/>
    <mergeCell ref="C776:C778"/>
    <mergeCell ref="D776:D778"/>
    <mergeCell ref="E776:E778"/>
    <mergeCell ref="F776:F778"/>
    <mergeCell ref="G776:G778"/>
    <mergeCell ref="H776:H778"/>
    <mergeCell ref="I776:I778"/>
    <mergeCell ref="J776:J778"/>
    <mergeCell ref="K776:K778"/>
    <mergeCell ref="L776:L778"/>
    <mergeCell ref="M776:M778"/>
    <mergeCell ref="N776:N778"/>
    <mergeCell ref="O776:O778"/>
    <mergeCell ref="P776:P778"/>
    <mergeCell ref="Q776:Q778"/>
    <mergeCell ref="R776:R778"/>
    <mergeCell ref="Z776:Z778"/>
    <mergeCell ref="AE776:AE778"/>
    <mergeCell ref="AJ776:AJ778"/>
    <mergeCell ref="AK776:AK778"/>
    <mergeCell ref="AL776:AL778"/>
    <mergeCell ref="AM776:AM778"/>
    <mergeCell ref="AN776:AN778"/>
    <mergeCell ref="AO776:AO778"/>
    <mergeCell ref="AP776:AP778"/>
    <mergeCell ref="AQ776:AQ778"/>
    <mergeCell ref="A779:A781"/>
    <mergeCell ref="B779:B781"/>
    <mergeCell ref="C779:C781"/>
    <mergeCell ref="D779:D781"/>
    <mergeCell ref="E779:E781"/>
    <mergeCell ref="F779:F781"/>
    <mergeCell ref="G779:G781"/>
    <mergeCell ref="H779:H781"/>
    <mergeCell ref="I779:I781"/>
    <mergeCell ref="J779:J781"/>
    <mergeCell ref="K779:K781"/>
    <mergeCell ref="L779:L781"/>
    <mergeCell ref="M779:M781"/>
    <mergeCell ref="N779:N781"/>
    <mergeCell ref="O779:O781"/>
    <mergeCell ref="P779:P781"/>
    <mergeCell ref="Q779:Q781"/>
    <mergeCell ref="R779:R781"/>
    <mergeCell ref="Z779:Z781"/>
    <mergeCell ref="AE779:AE781"/>
    <mergeCell ref="AJ779:AJ781"/>
    <mergeCell ref="AK779:AK781"/>
    <mergeCell ref="AL779:AL781"/>
    <mergeCell ref="AM779:AM781"/>
    <mergeCell ref="AN779:AN781"/>
    <mergeCell ref="AO779:AO781"/>
    <mergeCell ref="AP779:AP781"/>
    <mergeCell ref="AQ779:AQ781"/>
    <mergeCell ref="A782:A784"/>
    <mergeCell ref="B782:B784"/>
    <mergeCell ref="C782:C784"/>
    <mergeCell ref="D782:D784"/>
    <mergeCell ref="E782:E784"/>
    <mergeCell ref="F782:F784"/>
    <mergeCell ref="G782:G784"/>
    <mergeCell ref="H782:H784"/>
    <mergeCell ref="I782:I784"/>
    <mergeCell ref="J782:J784"/>
    <mergeCell ref="K782:K784"/>
    <mergeCell ref="L782:L784"/>
    <mergeCell ref="M782:M784"/>
    <mergeCell ref="N782:N784"/>
    <mergeCell ref="O782:O784"/>
    <mergeCell ref="P782:P784"/>
    <mergeCell ref="Q782:Q784"/>
    <mergeCell ref="R782:R784"/>
    <mergeCell ref="Z782:Z784"/>
    <mergeCell ref="AE782:AE784"/>
    <mergeCell ref="AJ782:AJ784"/>
    <mergeCell ref="AK782:AK784"/>
    <mergeCell ref="AL782:AL784"/>
    <mergeCell ref="AM782:AM784"/>
    <mergeCell ref="AN782:AN784"/>
    <mergeCell ref="AO782:AO784"/>
    <mergeCell ref="AP782:AP784"/>
    <mergeCell ref="AQ782:AQ784"/>
    <mergeCell ref="A785:A787"/>
    <mergeCell ref="B785:B787"/>
    <mergeCell ref="C785:C787"/>
    <mergeCell ref="D785:D787"/>
    <mergeCell ref="E785:E787"/>
    <mergeCell ref="F785:F787"/>
    <mergeCell ref="G785:G787"/>
    <mergeCell ref="H785:H787"/>
    <mergeCell ref="I785:I787"/>
    <mergeCell ref="J785:J787"/>
    <mergeCell ref="K785:K787"/>
    <mergeCell ref="L785:L787"/>
    <mergeCell ref="M785:M787"/>
    <mergeCell ref="N785:N787"/>
    <mergeCell ref="O785:O787"/>
    <mergeCell ref="P785:P787"/>
    <mergeCell ref="Q785:Q787"/>
    <mergeCell ref="R785:R787"/>
    <mergeCell ref="Z785:Z787"/>
    <mergeCell ref="AE785:AE787"/>
    <mergeCell ref="AJ785:AJ787"/>
    <mergeCell ref="AK785:AK787"/>
    <mergeCell ref="AL785:AL787"/>
    <mergeCell ref="AM785:AM787"/>
    <mergeCell ref="AN785:AN787"/>
    <mergeCell ref="AO785:AO787"/>
    <mergeCell ref="AP785:AP787"/>
    <mergeCell ref="AQ785:AQ787"/>
  </mergeCells>
  <conditionalFormatting sqref="R8 R11 R14 R17 R20 R29 R23 R26 R90 R93 R96 R99 R102">
    <cfRule type="containsText" dxfId="683" priority="497" operator="containsText" text="Bajo">
      <formula>NOT(ISERROR(SEARCH("Bajo",R8)))</formula>
    </cfRule>
    <cfRule type="containsText" dxfId="682" priority="498" operator="containsText" text="Moderado">
      <formula>NOT(ISERROR(SEARCH("Moderado",R8)))</formula>
    </cfRule>
    <cfRule type="containsText" dxfId="681" priority="499" operator="containsText" text="Alto">
      <formula>NOT(ISERROR(SEARCH("Alto",R8)))</formula>
    </cfRule>
    <cfRule type="containsText" dxfId="680" priority="500" operator="containsText" text="Extremo">
      <formula>NOT(ISERROR(SEARCH("Extremo",R8)))</formula>
    </cfRule>
  </conditionalFormatting>
  <conditionalFormatting sqref="AJ8 AJ11 AJ14 AJ17 AJ20 AJ29 AJ23 AJ26 AJ90 AJ93 AJ96 AJ99 AJ102">
    <cfRule type="containsText" dxfId="679" priority="493" operator="containsText" text="Bajo">
      <formula>NOT(ISERROR(SEARCH("Bajo",AJ8)))</formula>
    </cfRule>
    <cfRule type="containsText" dxfId="678" priority="494" operator="containsText" text="Moderado">
      <formula>NOT(ISERROR(SEARCH("Moderado",AJ8)))</formula>
    </cfRule>
    <cfRule type="containsText" dxfId="677" priority="495" operator="containsText" text="Alto">
      <formula>NOT(ISERROR(SEARCH("Alto",AJ8)))</formula>
    </cfRule>
    <cfRule type="containsText" dxfId="676" priority="496" operator="containsText" text="Extremo">
      <formula>NOT(ISERROR(SEARCH("Extremo",AJ8)))</formula>
    </cfRule>
  </conditionalFormatting>
  <conditionalFormatting sqref="AJ608 AJ611 AJ614 AJ617">
    <cfRule type="containsText" dxfId="675" priority="265" operator="containsText" text="Bajo">
      <formula>NOT(ISERROR(SEARCH("Bajo",AJ608)))</formula>
    </cfRule>
    <cfRule type="containsText" dxfId="674" priority="266" operator="containsText" text="Moderado">
      <formula>NOT(ISERROR(SEARCH("Moderado",AJ608)))</formula>
    </cfRule>
    <cfRule type="containsText" dxfId="673" priority="267" operator="containsText" text="Alto">
      <formula>NOT(ISERROR(SEARCH("Alto",AJ608)))</formula>
    </cfRule>
    <cfRule type="containsText" dxfId="672" priority="268" operator="containsText" text="Extremo">
      <formula>NOT(ISERROR(SEARCH("Extremo",AJ608)))</formula>
    </cfRule>
  </conditionalFormatting>
  <conditionalFormatting sqref="AJ725 AJ728 AJ731 AJ734">
    <cfRule type="containsText" dxfId="671" priority="185" operator="containsText" text="Bajo">
      <formula>NOT(ISERROR(SEARCH("Bajo",AJ725)))</formula>
    </cfRule>
    <cfRule type="containsText" dxfId="670" priority="186" operator="containsText" text="Moderado">
      <formula>NOT(ISERROR(SEARCH("Moderado",AJ725)))</formula>
    </cfRule>
    <cfRule type="containsText" dxfId="669" priority="187" operator="containsText" text="Alto">
      <formula>NOT(ISERROR(SEARCH("Alto",AJ725)))</formula>
    </cfRule>
    <cfRule type="containsText" dxfId="668" priority="188" operator="containsText" text="Extremo">
      <formula>NOT(ISERROR(SEARCH("Extremo",AJ725)))</formula>
    </cfRule>
  </conditionalFormatting>
  <conditionalFormatting sqref="R105 R108 R111:R112 R124 R118 R121">
    <cfRule type="containsText" dxfId="667" priority="489" operator="containsText" text="Bajo">
      <formula>NOT(ISERROR(SEARCH("Bajo",R105)))</formula>
    </cfRule>
    <cfRule type="containsText" dxfId="666" priority="490" operator="containsText" text="Moderado">
      <formula>NOT(ISERROR(SEARCH("Moderado",R105)))</formula>
    </cfRule>
    <cfRule type="containsText" dxfId="665" priority="491" operator="containsText" text="Alto">
      <formula>NOT(ISERROR(SEARCH("Alto",R105)))</formula>
    </cfRule>
    <cfRule type="containsText" dxfId="664" priority="492" operator="containsText" text="Extremo">
      <formula>NOT(ISERROR(SEARCH("Extremo",R105)))</formula>
    </cfRule>
  </conditionalFormatting>
  <conditionalFormatting sqref="AJ105 AJ108 AJ111:AJ112 AJ124 AJ118 AJ121">
    <cfRule type="containsText" dxfId="663" priority="485" operator="containsText" text="Bajo">
      <formula>NOT(ISERROR(SEARCH("Bajo",AJ105)))</formula>
    </cfRule>
    <cfRule type="containsText" dxfId="662" priority="486" operator="containsText" text="Moderado">
      <formula>NOT(ISERROR(SEARCH("Moderado",AJ105)))</formula>
    </cfRule>
    <cfRule type="containsText" dxfId="661" priority="487" operator="containsText" text="Alto">
      <formula>NOT(ISERROR(SEARCH("Alto",AJ105)))</formula>
    </cfRule>
    <cfRule type="containsText" dxfId="660" priority="488" operator="containsText" text="Extremo">
      <formula>NOT(ISERROR(SEARCH("Extremo",AJ105)))</formula>
    </cfRule>
  </conditionalFormatting>
  <conditionalFormatting sqref="R115">
    <cfRule type="containsText" dxfId="659" priority="481" operator="containsText" text="Bajo">
      <formula>NOT(ISERROR(SEARCH("Bajo",R115)))</formula>
    </cfRule>
    <cfRule type="containsText" dxfId="658" priority="482" operator="containsText" text="Moderado">
      <formula>NOT(ISERROR(SEARCH("Moderado",R115)))</formula>
    </cfRule>
    <cfRule type="containsText" dxfId="657" priority="483" operator="containsText" text="Alto">
      <formula>NOT(ISERROR(SEARCH("Alto",R115)))</formula>
    </cfRule>
    <cfRule type="containsText" dxfId="656" priority="484" operator="containsText" text="Extremo">
      <formula>NOT(ISERROR(SEARCH("Extremo",R115)))</formula>
    </cfRule>
  </conditionalFormatting>
  <conditionalFormatting sqref="AJ115">
    <cfRule type="containsText" dxfId="655" priority="477" operator="containsText" text="Bajo">
      <formula>NOT(ISERROR(SEARCH("Bajo",AJ115)))</formula>
    </cfRule>
    <cfRule type="containsText" dxfId="654" priority="478" operator="containsText" text="Moderado">
      <formula>NOT(ISERROR(SEARCH("Moderado",AJ115)))</formula>
    </cfRule>
    <cfRule type="containsText" dxfId="653" priority="479" operator="containsText" text="Alto">
      <formula>NOT(ISERROR(SEARCH("Alto",AJ115)))</formula>
    </cfRule>
    <cfRule type="containsText" dxfId="652" priority="480" operator="containsText" text="Extremo">
      <formula>NOT(ISERROR(SEARCH("Extremo",AJ115)))</formula>
    </cfRule>
  </conditionalFormatting>
  <conditionalFormatting sqref="R127 R130 R133 R138:R139 R145 R148 R142 R151">
    <cfRule type="containsText" dxfId="651" priority="473" operator="containsText" text="Bajo">
      <formula>NOT(ISERROR(SEARCH("Bajo",R127)))</formula>
    </cfRule>
    <cfRule type="containsText" dxfId="650" priority="474" operator="containsText" text="Moderado">
      <formula>NOT(ISERROR(SEARCH("Moderado",R127)))</formula>
    </cfRule>
    <cfRule type="containsText" dxfId="649" priority="475" operator="containsText" text="Alto">
      <formula>NOT(ISERROR(SEARCH("Alto",R127)))</formula>
    </cfRule>
    <cfRule type="containsText" dxfId="648" priority="476" operator="containsText" text="Extremo">
      <formula>NOT(ISERROR(SEARCH("Extremo",R127)))</formula>
    </cfRule>
  </conditionalFormatting>
  <conditionalFormatting sqref="AJ127 AJ130 AJ133 AJ138:AJ139 AJ145 AJ148 AJ142 AJ151">
    <cfRule type="containsText" dxfId="647" priority="469" operator="containsText" text="Bajo">
      <formula>NOT(ISERROR(SEARCH("Bajo",AJ127)))</formula>
    </cfRule>
    <cfRule type="containsText" dxfId="646" priority="470" operator="containsText" text="Moderado">
      <formula>NOT(ISERROR(SEARCH("Moderado",AJ127)))</formula>
    </cfRule>
    <cfRule type="containsText" dxfId="645" priority="471" operator="containsText" text="Alto">
      <formula>NOT(ISERROR(SEARCH("Alto",AJ127)))</formula>
    </cfRule>
    <cfRule type="containsText" dxfId="644" priority="472" operator="containsText" text="Extremo">
      <formula>NOT(ISERROR(SEARCH("Extremo",AJ127)))</formula>
    </cfRule>
  </conditionalFormatting>
  <conditionalFormatting sqref="R298 R301 R304 R307 R310 R319 R313 R316">
    <cfRule type="containsText" dxfId="643" priority="465" operator="containsText" text="Bajo">
      <formula>NOT(ISERROR(SEARCH("Bajo",R298)))</formula>
    </cfRule>
    <cfRule type="containsText" dxfId="642" priority="466" operator="containsText" text="Moderado">
      <formula>NOT(ISERROR(SEARCH("Moderado",R298)))</formula>
    </cfRule>
    <cfRule type="containsText" dxfId="641" priority="467" operator="containsText" text="Alto">
      <formula>NOT(ISERROR(SEARCH("Alto",R298)))</formula>
    </cfRule>
    <cfRule type="containsText" dxfId="640" priority="468" operator="containsText" text="Extremo">
      <formula>NOT(ISERROR(SEARCH("Extremo",R298)))</formula>
    </cfRule>
  </conditionalFormatting>
  <conditionalFormatting sqref="AJ298 AJ301 AJ304 AJ307 AJ310 AJ319 AJ313 AJ316">
    <cfRule type="containsText" dxfId="639" priority="461" operator="containsText" text="Bajo">
      <formula>NOT(ISERROR(SEARCH("Bajo",AJ298)))</formula>
    </cfRule>
    <cfRule type="containsText" dxfId="638" priority="462" operator="containsText" text="Moderado">
      <formula>NOT(ISERROR(SEARCH("Moderado",AJ298)))</formula>
    </cfRule>
    <cfRule type="containsText" dxfId="637" priority="463" operator="containsText" text="Alto">
      <formula>NOT(ISERROR(SEARCH("Alto",AJ298)))</formula>
    </cfRule>
    <cfRule type="containsText" dxfId="636" priority="464" operator="containsText" text="Extremo">
      <formula>NOT(ISERROR(SEARCH("Extremo",AJ298)))</formula>
    </cfRule>
  </conditionalFormatting>
  <conditionalFormatting sqref="R322 R326 R329 R332 R334 R337 R341 R339">
    <cfRule type="containsText" dxfId="635" priority="457" operator="containsText" text="Bajo">
      <formula>NOT(ISERROR(SEARCH("Bajo",R322)))</formula>
    </cfRule>
    <cfRule type="containsText" dxfId="634" priority="458" operator="containsText" text="Moderado">
      <formula>NOT(ISERROR(SEARCH("Moderado",R322)))</formula>
    </cfRule>
    <cfRule type="containsText" dxfId="633" priority="459" operator="containsText" text="Alto">
      <formula>NOT(ISERROR(SEARCH("Alto",R322)))</formula>
    </cfRule>
    <cfRule type="containsText" dxfId="632" priority="460" operator="containsText" text="Extremo">
      <formula>NOT(ISERROR(SEARCH("Extremo",R322)))</formula>
    </cfRule>
  </conditionalFormatting>
  <conditionalFormatting sqref="AJ322 AJ326 AJ329 AJ332 AJ334 AJ337 AJ341 AJ339">
    <cfRule type="containsText" dxfId="631" priority="453" operator="containsText" text="Bajo">
      <formula>NOT(ISERROR(SEARCH("Bajo",AJ322)))</formula>
    </cfRule>
    <cfRule type="containsText" dxfId="630" priority="454" operator="containsText" text="Moderado">
      <formula>NOT(ISERROR(SEARCH("Moderado",AJ322)))</formula>
    </cfRule>
    <cfRule type="containsText" dxfId="629" priority="455" operator="containsText" text="Alto">
      <formula>NOT(ISERROR(SEARCH("Alto",AJ322)))</formula>
    </cfRule>
    <cfRule type="containsText" dxfId="628" priority="456" operator="containsText" text="Extremo">
      <formula>NOT(ISERROR(SEARCH("Extremo",AJ322)))</formula>
    </cfRule>
  </conditionalFormatting>
  <conditionalFormatting sqref="R344 R347 R350 R353 R356 R359 R362">
    <cfRule type="containsText" dxfId="627" priority="449" operator="containsText" text="Bajo">
      <formula>NOT(ISERROR(SEARCH("Bajo",R344)))</formula>
    </cfRule>
    <cfRule type="containsText" dxfId="626" priority="450" operator="containsText" text="Moderado">
      <formula>NOT(ISERROR(SEARCH("Moderado",R344)))</formula>
    </cfRule>
    <cfRule type="containsText" dxfId="625" priority="451" operator="containsText" text="Alto">
      <formula>NOT(ISERROR(SEARCH("Alto",R344)))</formula>
    </cfRule>
    <cfRule type="containsText" dxfId="624" priority="452" operator="containsText" text="Extremo">
      <formula>NOT(ISERROR(SEARCH("Extremo",R344)))</formula>
    </cfRule>
  </conditionalFormatting>
  <conditionalFormatting sqref="AJ344 AJ347 AJ350 AJ353 AJ356 AJ359 AJ362">
    <cfRule type="containsText" dxfId="623" priority="445" operator="containsText" text="Bajo">
      <formula>NOT(ISERROR(SEARCH("Bajo",AJ344)))</formula>
    </cfRule>
    <cfRule type="containsText" dxfId="622" priority="446" operator="containsText" text="Moderado">
      <formula>NOT(ISERROR(SEARCH("Moderado",AJ344)))</formula>
    </cfRule>
    <cfRule type="containsText" dxfId="621" priority="447" operator="containsText" text="Alto">
      <formula>NOT(ISERROR(SEARCH("Alto",AJ344)))</formula>
    </cfRule>
    <cfRule type="containsText" dxfId="620" priority="448" operator="containsText" text="Extremo">
      <formula>NOT(ISERROR(SEARCH("Extremo",AJ344)))</formula>
    </cfRule>
  </conditionalFormatting>
  <conditionalFormatting sqref="R365 R368 R371 R374 R377 R380">
    <cfRule type="containsText" dxfId="619" priority="441" operator="containsText" text="Bajo">
      <formula>NOT(ISERROR(SEARCH("Bajo",R365)))</formula>
    </cfRule>
    <cfRule type="containsText" dxfId="618" priority="442" operator="containsText" text="Moderado">
      <formula>NOT(ISERROR(SEARCH("Moderado",R365)))</formula>
    </cfRule>
    <cfRule type="containsText" dxfId="617" priority="443" operator="containsText" text="Alto">
      <formula>NOT(ISERROR(SEARCH("Alto",R365)))</formula>
    </cfRule>
    <cfRule type="containsText" dxfId="616" priority="444" operator="containsText" text="Extremo">
      <formula>NOT(ISERROR(SEARCH("Extremo",R365)))</formula>
    </cfRule>
  </conditionalFormatting>
  <conditionalFormatting sqref="AJ365 AJ368 AJ371 AJ374 AJ377 AJ380">
    <cfRule type="containsText" dxfId="615" priority="437" operator="containsText" text="Bajo">
      <formula>NOT(ISERROR(SEARCH("Bajo",AJ365)))</formula>
    </cfRule>
    <cfRule type="containsText" dxfId="614" priority="438" operator="containsText" text="Moderado">
      <formula>NOT(ISERROR(SEARCH("Moderado",AJ365)))</formula>
    </cfRule>
    <cfRule type="containsText" dxfId="613" priority="439" operator="containsText" text="Alto">
      <formula>NOT(ISERROR(SEARCH("Alto",AJ365)))</formula>
    </cfRule>
    <cfRule type="containsText" dxfId="612" priority="440" operator="containsText" text="Extremo">
      <formula>NOT(ISERROR(SEARCH("Extremo",AJ365)))</formula>
    </cfRule>
  </conditionalFormatting>
  <conditionalFormatting sqref="R383 R388:R389 R392">
    <cfRule type="containsText" dxfId="611" priority="433" operator="containsText" text="Bajo">
      <formula>NOT(ISERROR(SEARCH("Bajo",R383)))</formula>
    </cfRule>
    <cfRule type="containsText" dxfId="610" priority="434" operator="containsText" text="Moderado">
      <formula>NOT(ISERROR(SEARCH("Moderado",R383)))</formula>
    </cfRule>
    <cfRule type="containsText" dxfId="609" priority="435" operator="containsText" text="Alto">
      <formula>NOT(ISERROR(SEARCH("Alto",R383)))</formula>
    </cfRule>
    <cfRule type="containsText" dxfId="608" priority="436" operator="containsText" text="Extremo">
      <formula>NOT(ISERROR(SEARCH("Extremo",R383)))</formula>
    </cfRule>
  </conditionalFormatting>
  <conditionalFormatting sqref="AJ383 AJ388:AJ389 AJ392">
    <cfRule type="containsText" dxfId="607" priority="429" operator="containsText" text="Bajo">
      <formula>NOT(ISERROR(SEARCH("Bajo",AJ383)))</formula>
    </cfRule>
    <cfRule type="containsText" dxfId="606" priority="430" operator="containsText" text="Moderado">
      <formula>NOT(ISERROR(SEARCH("Moderado",AJ383)))</formula>
    </cfRule>
    <cfRule type="containsText" dxfId="605" priority="431" operator="containsText" text="Alto">
      <formula>NOT(ISERROR(SEARCH("Alto",AJ383)))</formula>
    </cfRule>
    <cfRule type="containsText" dxfId="604" priority="432" operator="containsText" text="Extremo">
      <formula>NOT(ISERROR(SEARCH("Extremo",AJ383)))</formula>
    </cfRule>
  </conditionalFormatting>
  <conditionalFormatting sqref="R407 R410 R422 R431">
    <cfRule type="containsText" dxfId="603" priority="425" operator="containsText" text="Bajo">
      <formula>NOT(ISERROR(SEARCH("Bajo",R407)))</formula>
    </cfRule>
    <cfRule type="containsText" dxfId="602" priority="426" operator="containsText" text="Moderado">
      <formula>NOT(ISERROR(SEARCH("Moderado",R407)))</formula>
    </cfRule>
    <cfRule type="containsText" dxfId="601" priority="427" operator="containsText" text="Alto">
      <formula>NOT(ISERROR(SEARCH("Alto",R407)))</formula>
    </cfRule>
    <cfRule type="containsText" dxfId="600" priority="428" operator="containsText" text="Extremo">
      <formula>NOT(ISERROR(SEARCH("Extremo",R407)))</formula>
    </cfRule>
  </conditionalFormatting>
  <conditionalFormatting sqref="AJ407 AJ410 AJ422 AJ431">
    <cfRule type="containsText" dxfId="599" priority="421" operator="containsText" text="Bajo">
      <formula>NOT(ISERROR(SEARCH("Bajo",AJ407)))</formula>
    </cfRule>
    <cfRule type="containsText" dxfId="598" priority="422" operator="containsText" text="Moderado">
      <formula>NOT(ISERROR(SEARCH("Moderado",AJ407)))</formula>
    </cfRule>
    <cfRule type="containsText" dxfId="597" priority="423" operator="containsText" text="Alto">
      <formula>NOT(ISERROR(SEARCH("Alto",AJ407)))</formula>
    </cfRule>
    <cfRule type="containsText" dxfId="596" priority="424" operator="containsText" text="Extremo">
      <formula>NOT(ISERROR(SEARCH("Extremo",AJ407)))</formula>
    </cfRule>
  </conditionalFormatting>
  <conditionalFormatting sqref="R416">
    <cfRule type="containsText" dxfId="595" priority="417" operator="containsText" text="Bajo">
      <formula>NOT(ISERROR(SEARCH("Bajo",R416)))</formula>
    </cfRule>
    <cfRule type="containsText" dxfId="594" priority="418" operator="containsText" text="Moderado">
      <formula>NOT(ISERROR(SEARCH("Moderado",R416)))</formula>
    </cfRule>
    <cfRule type="containsText" dxfId="593" priority="419" operator="containsText" text="Alto">
      <formula>NOT(ISERROR(SEARCH("Alto",R416)))</formula>
    </cfRule>
    <cfRule type="containsText" dxfId="592" priority="420" operator="containsText" text="Extremo">
      <formula>NOT(ISERROR(SEARCH("Extremo",R416)))</formula>
    </cfRule>
  </conditionalFormatting>
  <conditionalFormatting sqref="AJ416">
    <cfRule type="containsText" dxfId="591" priority="413" operator="containsText" text="Bajo">
      <formula>NOT(ISERROR(SEARCH("Bajo",AJ416)))</formula>
    </cfRule>
    <cfRule type="containsText" dxfId="590" priority="414" operator="containsText" text="Moderado">
      <formula>NOT(ISERROR(SEARCH("Moderado",AJ416)))</formula>
    </cfRule>
    <cfRule type="containsText" dxfId="589" priority="415" operator="containsText" text="Alto">
      <formula>NOT(ISERROR(SEARCH("Alto",AJ416)))</formula>
    </cfRule>
    <cfRule type="containsText" dxfId="588" priority="416" operator="containsText" text="Extremo">
      <formula>NOT(ISERROR(SEARCH("Extremo",AJ416)))</formula>
    </cfRule>
  </conditionalFormatting>
  <conditionalFormatting sqref="R419">
    <cfRule type="containsText" dxfId="587" priority="409" operator="containsText" text="Bajo">
      <formula>NOT(ISERROR(SEARCH("Bajo",R419)))</formula>
    </cfRule>
    <cfRule type="containsText" dxfId="586" priority="410" operator="containsText" text="Moderado">
      <formula>NOT(ISERROR(SEARCH("Moderado",R419)))</formula>
    </cfRule>
    <cfRule type="containsText" dxfId="585" priority="411" operator="containsText" text="Alto">
      <formula>NOT(ISERROR(SEARCH("Alto",R419)))</formula>
    </cfRule>
    <cfRule type="containsText" dxfId="584" priority="412" operator="containsText" text="Extremo">
      <formula>NOT(ISERROR(SEARCH("Extremo",R419)))</formula>
    </cfRule>
  </conditionalFormatting>
  <conditionalFormatting sqref="AJ419">
    <cfRule type="containsText" dxfId="583" priority="405" operator="containsText" text="Bajo">
      <formula>NOT(ISERROR(SEARCH("Bajo",AJ419)))</formula>
    </cfRule>
    <cfRule type="containsText" dxfId="582" priority="406" operator="containsText" text="Moderado">
      <formula>NOT(ISERROR(SEARCH("Moderado",AJ419)))</formula>
    </cfRule>
    <cfRule type="containsText" dxfId="581" priority="407" operator="containsText" text="Alto">
      <formula>NOT(ISERROR(SEARCH("Alto",AJ419)))</formula>
    </cfRule>
    <cfRule type="containsText" dxfId="580" priority="408" operator="containsText" text="Extremo">
      <formula>NOT(ISERROR(SEARCH("Extremo",AJ419)))</formula>
    </cfRule>
  </conditionalFormatting>
  <conditionalFormatting sqref="R428">
    <cfRule type="containsText" dxfId="579" priority="401" operator="containsText" text="Bajo">
      <formula>NOT(ISERROR(SEARCH("Bajo",R428)))</formula>
    </cfRule>
    <cfRule type="containsText" dxfId="578" priority="402" operator="containsText" text="Moderado">
      <formula>NOT(ISERROR(SEARCH("Moderado",R428)))</formula>
    </cfRule>
    <cfRule type="containsText" dxfId="577" priority="403" operator="containsText" text="Alto">
      <formula>NOT(ISERROR(SEARCH("Alto",R428)))</formula>
    </cfRule>
    <cfRule type="containsText" dxfId="576" priority="404" operator="containsText" text="Extremo">
      <formula>NOT(ISERROR(SEARCH("Extremo",R428)))</formula>
    </cfRule>
  </conditionalFormatting>
  <conditionalFormatting sqref="AJ428">
    <cfRule type="containsText" dxfId="575" priority="397" operator="containsText" text="Bajo">
      <formula>NOT(ISERROR(SEARCH("Bajo",AJ428)))</formula>
    </cfRule>
    <cfRule type="containsText" dxfId="574" priority="398" operator="containsText" text="Moderado">
      <formula>NOT(ISERROR(SEARCH("Moderado",AJ428)))</formula>
    </cfRule>
    <cfRule type="containsText" dxfId="573" priority="399" operator="containsText" text="Alto">
      <formula>NOT(ISERROR(SEARCH("Alto",AJ428)))</formula>
    </cfRule>
    <cfRule type="containsText" dxfId="572" priority="400" operator="containsText" text="Extremo">
      <formula>NOT(ISERROR(SEARCH("Extremo",AJ428)))</formula>
    </cfRule>
  </conditionalFormatting>
  <conditionalFormatting sqref="R434 R437 R441 R444 R447 R456 R450 R453 R463">
    <cfRule type="containsText" dxfId="571" priority="393" operator="containsText" text="Bajo">
      <formula>NOT(ISERROR(SEARCH("Bajo",R434)))</formula>
    </cfRule>
    <cfRule type="containsText" dxfId="570" priority="394" operator="containsText" text="Moderado">
      <formula>NOT(ISERROR(SEARCH("Moderado",R434)))</formula>
    </cfRule>
    <cfRule type="containsText" dxfId="569" priority="395" operator="containsText" text="Alto">
      <formula>NOT(ISERROR(SEARCH("Alto",R434)))</formula>
    </cfRule>
    <cfRule type="containsText" dxfId="568" priority="396" operator="containsText" text="Extremo">
      <formula>NOT(ISERROR(SEARCH("Extremo",R434)))</formula>
    </cfRule>
  </conditionalFormatting>
  <conditionalFormatting sqref="AJ434 AJ437 AJ441 AJ444 AJ447 AJ456 AJ450 AJ453 AJ463">
    <cfRule type="containsText" dxfId="567" priority="389" operator="containsText" text="Bajo">
      <formula>NOT(ISERROR(SEARCH("Bajo",AJ434)))</formula>
    </cfRule>
    <cfRule type="containsText" dxfId="566" priority="390" operator="containsText" text="Moderado">
      <formula>NOT(ISERROR(SEARCH("Moderado",AJ434)))</formula>
    </cfRule>
    <cfRule type="containsText" dxfId="565" priority="391" operator="containsText" text="Alto">
      <formula>NOT(ISERROR(SEARCH("Alto",AJ434)))</formula>
    </cfRule>
    <cfRule type="containsText" dxfId="564" priority="392" operator="containsText" text="Extremo">
      <formula>NOT(ISERROR(SEARCH("Extremo",AJ434)))</formula>
    </cfRule>
  </conditionalFormatting>
  <conditionalFormatting sqref="R460">
    <cfRule type="containsText" dxfId="563" priority="385" operator="containsText" text="Bajo">
      <formula>NOT(ISERROR(SEARCH("Bajo",R460)))</formula>
    </cfRule>
    <cfRule type="containsText" dxfId="562" priority="386" operator="containsText" text="Moderado">
      <formula>NOT(ISERROR(SEARCH("Moderado",R460)))</formula>
    </cfRule>
    <cfRule type="containsText" dxfId="561" priority="387" operator="containsText" text="Alto">
      <formula>NOT(ISERROR(SEARCH("Alto",R460)))</formula>
    </cfRule>
    <cfRule type="containsText" dxfId="560" priority="388" operator="containsText" text="Extremo">
      <formula>NOT(ISERROR(SEARCH("Extremo",R460)))</formula>
    </cfRule>
  </conditionalFormatting>
  <conditionalFormatting sqref="AJ460">
    <cfRule type="containsText" dxfId="559" priority="381" operator="containsText" text="Bajo">
      <formula>NOT(ISERROR(SEARCH("Bajo",AJ460)))</formula>
    </cfRule>
    <cfRule type="containsText" dxfId="558" priority="382" operator="containsText" text="Moderado">
      <formula>NOT(ISERROR(SEARCH("Moderado",AJ460)))</formula>
    </cfRule>
    <cfRule type="containsText" dxfId="557" priority="383" operator="containsText" text="Alto">
      <formula>NOT(ISERROR(SEARCH("Alto",AJ460)))</formula>
    </cfRule>
    <cfRule type="containsText" dxfId="556" priority="384" operator="containsText" text="Extremo">
      <formula>NOT(ISERROR(SEARCH("Extremo",AJ460)))</formula>
    </cfRule>
  </conditionalFormatting>
  <conditionalFormatting sqref="R467 R470 R473 R476 R479 R488 R482 R485 R512">
    <cfRule type="containsText" dxfId="555" priority="377" operator="containsText" text="Bajo">
      <formula>NOT(ISERROR(SEARCH("Bajo",R467)))</formula>
    </cfRule>
    <cfRule type="containsText" dxfId="554" priority="378" operator="containsText" text="Moderado">
      <formula>NOT(ISERROR(SEARCH("Moderado",R467)))</formula>
    </cfRule>
    <cfRule type="containsText" dxfId="553" priority="379" operator="containsText" text="Alto">
      <formula>NOT(ISERROR(SEARCH("Alto",R467)))</formula>
    </cfRule>
    <cfRule type="containsText" dxfId="552" priority="380" operator="containsText" text="Extremo">
      <formula>NOT(ISERROR(SEARCH("Extremo",R467)))</formula>
    </cfRule>
  </conditionalFormatting>
  <conditionalFormatting sqref="AJ467 AJ470 AJ473 AJ476 AJ479 AJ488 AJ482 AJ485 AJ512">
    <cfRule type="containsText" dxfId="551" priority="373" operator="containsText" text="Bajo">
      <formula>NOT(ISERROR(SEARCH("Bajo",AJ467)))</formula>
    </cfRule>
    <cfRule type="containsText" dxfId="550" priority="374" operator="containsText" text="Moderado">
      <formula>NOT(ISERROR(SEARCH("Moderado",AJ467)))</formula>
    </cfRule>
    <cfRule type="containsText" dxfId="549" priority="375" operator="containsText" text="Alto">
      <formula>NOT(ISERROR(SEARCH("Alto",AJ467)))</formula>
    </cfRule>
    <cfRule type="containsText" dxfId="548" priority="376" operator="containsText" text="Extremo">
      <formula>NOT(ISERROR(SEARCH("Extremo",AJ467)))</formula>
    </cfRule>
  </conditionalFormatting>
  <conditionalFormatting sqref="R503 R506 R509">
    <cfRule type="containsText" dxfId="547" priority="357" operator="containsText" text="Bajo">
      <formula>NOT(ISERROR(SEARCH("Bajo",R503)))</formula>
    </cfRule>
    <cfRule type="containsText" dxfId="546" priority="358" operator="containsText" text="Moderado">
      <formula>NOT(ISERROR(SEARCH("Moderado",R503)))</formula>
    </cfRule>
    <cfRule type="containsText" dxfId="545" priority="359" operator="containsText" text="Alto">
      <formula>NOT(ISERROR(SEARCH("Alto",R503)))</formula>
    </cfRule>
    <cfRule type="containsText" dxfId="544" priority="360" operator="containsText" text="Extremo">
      <formula>NOT(ISERROR(SEARCH("Extremo",R503)))</formula>
    </cfRule>
  </conditionalFormatting>
  <conditionalFormatting sqref="G512">
    <cfRule type="containsText" dxfId="543" priority="369" operator="containsText" text="Bajo">
      <formula>NOT(ISERROR(SEARCH("Bajo",G512)))</formula>
    </cfRule>
    <cfRule type="containsText" dxfId="542" priority="370" operator="containsText" text="Moderado">
      <formula>NOT(ISERROR(SEARCH("Moderado",G512)))</formula>
    </cfRule>
    <cfRule type="containsText" dxfId="541" priority="371" operator="containsText" text="Alto">
      <formula>NOT(ISERROR(SEARCH("Alto",G512)))</formula>
    </cfRule>
    <cfRule type="containsText" dxfId="540" priority="372" operator="containsText" text="Extremo">
      <formula>NOT(ISERROR(SEARCH("Extremo",G512)))</formula>
    </cfRule>
  </conditionalFormatting>
  <conditionalFormatting sqref="R491 R495 R499">
    <cfRule type="containsText" dxfId="539" priority="365" operator="containsText" text="Bajo">
      <formula>NOT(ISERROR(SEARCH("Bajo",R491)))</formula>
    </cfRule>
    <cfRule type="containsText" dxfId="538" priority="366" operator="containsText" text="Moderado">
      <formula>NOT(ISERROR(SEARCH("Moderado",R491)))</formula>
    </cfRule>
    <cfRule type="containsText" dxfId="537" priority="367" operator="containsText" text="Alto">
      <formula>NOT(ISERROR(SEARCH("Alto",R491)))</formula>
    </cfRule>
    <cfRule type="containsText" dxfId="536" priority="368" operator="containsText" text="Extremo">
      <formula>NOT(ISERROR(SEARCH("Extremo",R491)))</formula>
    </cfRule>
  </conditionalFormatting>
  <conditionalFormatting sqref="AJ491 AJ495 AJ499">
    <cfRule type="containsText" dxfId="535" priority="361" operator="containsText" text="Bajo">
      <formula>NOT(ISERROR(SEARCH("Bajo",AJ491)))</formula>
    </cfRule>
    <cfRule type="containsText" dxfId="534" priority="362" operator="containsText" text="Moderado">
      <formula>NOT(ISERROR(SEARCH("Moderado",AJ491)))</formula>
    </cfRule>
    <cfRule type="containsText" dxfId="533" priority="363" operator="containsText" text="Alto">
      <formula>NOT(ISERROR(SEARCH("Alto",AJ491)))</formula>
    </cfRule>
    <cfRule type="containsText" dxfId="532" priority="364" operator="containsText" text="Extremo">
      <formula>NOT(ISERROR(SEARCH("Extremo",AJ491)))</formula>
    </cfRule>
  </conditionalFormatting>
  <conditionalFormatting sqref="AJ503 AJ506">
    <cfRule type="containsText" dxfId="531" priority="353" operator="containsText" text="Bajo">
      <formula>NOT(ISERROR(SEARCH("Bajo",AJ503)))</formula>
    </cfRule>
    <cfRule type="containsText" dxfId="530" priority="354" operator="containsText" text="Moderado">
      <formula>NOT(ISERROR(SEARCH("Moderado",AJ503)))</formula>
    </cfRule>
    <cfRule type="containsText" dxfId="529" priority="355" operator="containsText" text="Alto">
      <formula>NOT(ISERROR(SEARCH("Alto",AJ503)))</formula>
    </cfRule>
    <cfRule type="containsText" dxfId="528" priority="356" operator="containsText" text="Extremo">
      <formula>NOT(ISERROR(SEARCH("Extremo",AJ503)))</formula>
    </cfRule>
  </conditionalFormatting>
  <conditionalFormatting sqref="G516">
    <cfRule type="containsText" dxfId="527" priority="349" operator="containsText" text="Bajo">
      <formula>NOT(ISERROR(SEARCH("Bajo",G516)))</formula>
    </cfRule>
    <cfRule type="containsText" dxfId="526" priority="350" operator="containsText" text="Moderado">
      <formula>NOT(ISERROR(SEARCH("Moderado",G516)))</formula>
    </cfRule>
    <cfRule type="containsText" dxfId="525" priority="351" operator="containsText" text="Alto">
      <formula>NOT(ISERROR(SEARCH("Alto",G516)))</formula>
    </cfRule>
    <cfRule type="containsText" dxfId="524" priority="352" operator="containsText" text="Extremo">
      <formula>NOT(ISERROR(SEARCH("Extremo",G516)))</formula>
    </cfRule>
  </conditionalFormatting>
  <conditionalFormatting sqref="R516 R519">
    <cfRule type="containsText" dxfId="523" priority="345" operator="containsText" text="Bajo">
      <formula>NOT(ISERROR(SEARCH("Bajo",R516)))</formula>
    </cfRule>
    <cfRule type="containsText" dxfId="522" priority="346" operator="containsText" text="Moderado">
      <formula>NOT(ISERROR(SEARCH("Moderado",R516)))</formula>
    </cfRule>
    <cfRule type="containsText" dxfId="521" priority="347" operator="containsText" text="Alto">
      <formula>NOT(ISERROR(SEARCH("Alto",R516)))</formula>
    </cfRule>
    <cfRule type="containsText" dxfId="520" priority="348" operator="containsText" text="Extremo">
      <formula>NOT(ISERROR(SEARCH("Extremo",R516)))</formula>
    </cfRule>
  </conditionalFormatting>
  <conditionalFormatting sqref="AJ516 AJ519">
    <cfRule type="containsText" dxfId="519" priority="341" operator="containsText" text="Bajo">
      <formula>NOT(ISERROR(SEARCH("Bajo",AJ516)))</formula>
    </cfRule>
    <cfRule type="containsText" dxfId="518" priority="342" operator="containsText" text="Moderado">
      <formula>NOT(ISERROR(SEARCH("Moderado",AJ516)))</formula>
    </cfRule>
    <cfRule type="containsText" dxfId="517" priority="343" operator="containsText" text="Alto">
      <formula>NOT(ISERROR(SEARCH("Alto",AJ516)))</formula>
    </cfRule>
    <cfRule type="containsText" dxfId="516" priority="344" operator="containsText" text="Extremo">
      <formula>NOT(ISERROR(SEARCH("Extremo",AJ516)))</formula>
    </cfRule>
  </conditionalFormatting>
  <conditionalFormatting sqref="AJ509">
    <cfRule type="containsText" dxfId="515" priority="337" operator="containsText" text="Bajo">
      <formula>NOT(ISERROR(SEARCH("Bajo",AJ509)))</formula>
    </cfRule>
    <cfRule type="containsText" dxfId="514" priority="338" operator="containsText" text="Moderado">
      <formula>NOT(ISERROR(SEARCH("Moderado",AJ509)))</formula>
    </cfRule>
    <cfRule type="containsText" dxfId="513" priority="339" operator="containsText" text="Alto">
      <formula>NOT(ISERROR(SEARCH("Alto",AJ509)))</formula>
    </cfRule>
    <cfRule type="containsText" dxfId="512" priority="340" operator="containsText" text="Extremo">
      <formula>NOT(ISERROR(SEARCH("Extremo",AJ509)))</formula>
    </cfRule>
  </conditionalFormatting>
  <conditionalFormatting sqref="R522:R523 R526 R529 R532">
    <cfRule type="containsText" dxfId="511" priority="333" operator="containsText" text="Bajo">
      <formula>NOT(ISERROR(SEARCH("Bajo",R522)))</formula>
    </cfRule>
    <cfRule type="containsText" dxfId="510" priority="334" operator="containsText" text="Moderado">
      <formula>NOT(ISERROR(SEARCH("Moderado",R522)))</formula>
    </cfRule>
    <cfRule type="containsText" dxfId="509" priority="335" operator="containsText" text="Alto">
      <formula>NOT(ISERROR(SEARCH("Alto",R522)))</formula>
    </cfRule>
    <cfRule type="containsText" dxfId="508" priority="336" operator="containsText" text="Extremo">
      <formula>NOT(ISERROR(SEARCH("Extremo",R522)))</formula>
    </cfRule>
  </conditionalFormatting>
  <conditionalFormatting sqref="AJ522:AJ523 AJ526 AJ529 AJ532">
    <cfRule type="containsText" dxfId="507" priority="329" operator="containsText" text="Bajo">
      <formula>NOT(ISERROR(SEARCH("Bajo",AJ522)))</formula>
    </cfRule>
    <cfRule type="containsText" dxfId="506" priority="330" operator="containsText" text="Moderado">
      <formula>NOT(ISERROR(SEARCH("Moderado",AJ522)))</formula>
    </cfRule>
    <cfRule type="containsText" dxfId="505" priority="331" operator="containsText" text="Alto">
      <formula>NOT(ISERROR(SEARCH("Alto",AJ522)))</formula>
    </cfRule>
    <cfRule type="containsText" dxfId="504" priority="332" operator="containsText" text="Extremo">
      <formula>NOT(ISERROR(SEARCH("Extremo",AJ522)))</formula>
    </cfRule>
  </conditionalFormatting>
  <conditionalFormatting sqref="R535 R538 R544 R541">
    <cfRule type="containsText" dxfId="503" priority="325" operator="containsText" text="Bajo">
      <formula>NOT(ISERROR(SEARCH("Bajo",R535)))</formula>
    </cfRule>
    <cfRule type="containsText" dxfId="502" priority="326" operator="containsText" text="Moderado">
      <formula>NOT(ISERROR(SEARCH("Moderado",R535)))</formula>
    </cfRule>
    <cfRule type="containsText" dxfId="501" priority="327" operator="containsText" text="Alto">
      <formula>NOT(ISERROR(SEARCH("Alto",R535)))</formula>
    </cfRule>
    <cfRule type="containsText" dxfId="500" priority="328" operator="containsText" text="Extremo">
      <formula>NOT(ISERROR(SEARCH("Extremo",R535)))</formula>
    </cfRule>
  </conditionalFormatting>
  <conditionalFormatting sqref="AJ535 AJ538 AJ544 AJ541">
    <cfRule type="containsText" dxfId="499" priority="321" operator="containsText" text="Bajo">
      <formula>NOT(ISERROR(SEARCH("Bajo",AJ535)))</formula>
    </cfRule>
    <cfRule type="containsText" dxfId="498" priority="322" operator="containsText" text="Moderado">
      <formula>NOT(ISERROR(SEARCH("Moderado",AJ535)))</formula>
    </cfRule>
    <cfRule type="containsText" dxfId="497" priority="323" operator="containsText" text="Alto">
      <formula>NOT(ISERROR(SEARCH("Alto",AJ535)))</formula>
    </cfRule>
    <cfRule type="containsText" dxfId="496" priority="324" operator="containsText" text="Extremo">
      <formula>NOT(ISERROR(SEARCH("Extremo",AJ535)))</formula>
    </cfRule>
  </conditionalFormatting>
  <conditionalFormatting sqref="R547 R550 R553 R556">
    <cfRule type="containsText" dxfId="495" priority="317" operator="containsText" text="Bajo">
      <formula>NOT(ISERROR(SEARCH("Bajo",R547)))</formula>
    </cfRule>
    <cfRule type="containsText" dxfId="494" priority="318" operator="containsText" text="Moderado">
      <formula>NOT(ISERROR(SEARCH("Moderado",R547)))</formula>
    </cfRule>
    <cfRule type="containsText" dxfId="493" priority="319" operator="containsText" text="Alto">
      <formula>NOT(ISERROR(SEARCH("Alto",R547)))</formula>
    </cfRule>
    <cfRule type="containsText" dxfId="492" priority="320" operator="containsText" text="Extremo">
      <formula>NOT(ISERROR(SEARCH("Extremo",R547)))</formula>
    </cfRule>
  </conditionalFormatting>
  <conditionalFormatting sqref="AJ547 AJ550 AJ553 AJ556">
    <cfRule type="containsText" dxfId="491" priority="313" operator="containsText" text="Bajo">
      <formula>NOT(ISERROR(SEARCH("Bajo",AJ547)))</formula>
    </cfRule>
    <cfRule type="containsText" dxfId="490" priority="314" operator="containsText" text="Moderado">
      <formula>NOT(ISERROR(SEARCH("Moderado",AJ547)))</formula>
    </cfRule>
    <cfRule type="containsText" dxfId="489" priority="315" operator="containsText" text="Alto">
      <formula>NOT(ISERROR(SEARCH("Alto",AJ547)))</formula>
    </cfRule>
    <cfRule type="containsText" dxfId="488" priority="316" operator="containsText" text="Extremo">
      <formula>NOT(ISERROR(SEARCH("Extremo",AJ547)))</formula>
    </cfRule>
  </conditionalFormatting>
  <conditionalFormatting sqref="R559 R562 R565 R574">
    <cfRule type="containsText" dxfId="487" priority="309" operator="containsText" text="Bajo">
      <formula>NOT(ISERROR(SEARCH("Bajo",R559)))</formula>
    </cfRule>
    <cfRule type="containsText" dxfId="486" priority="310" operator="containsText" text="Moderado">
      <formula>NOT(ISERROR(SEARCH("Moderado",R559)))</formula>
    </cfRule>
    <cfRule type="containsText" dxfId="485" priority="311" operator="containsText" text="Alto">
      <formula>NOT(ISERROR(SEARCH("Alto",R559)))</formula>
    </cfRule>
    <cfRule type="containsText" dxfId="484" priority="312" operator="containsText" text="Extremo">
      <formula>NOT(ISERROR(SEARCH("Extremo",R559)))</formula>
    </cfRule>
  </conditionalFormatting>
  <conditionalFormatting sqref="AJ559 AJ562 AJ565 AJ574">
    <cfRule type="containsText" dxfId="483" priority="305" operator="containsText" text="Bajo">
      <formula>NOT(ISERROR(SEARCH("Bajo",AJ559)))</formula>
    </cfRule>
    <cfRule type="containsText" dxfId="482" priority="306" operator="containsText" text="Moderado">
      <formula>NOT(ISERROR(SEARCH("Moderado",AJ559)))</formula>
    </cfRule>
    <cfRule type="containsText" dxfId="481" priority="307" operator="containsText" text="Alto">
      <formula>NOT(ISERROR(SEARCH("Alto",AJ559)))</formula>
    </cfRule>
    <cfRule type="containsText" dxfId="480" priority="308" operator="containsText" text="Extremo">
      <formula>NOT(ISERROR(SEARCH("Extremo",AJ559)))</formula>
    </cfRule>
  </conditionalFormatting>
  <conditionalFormatting sqref="R568">
    <cfRule type="containsText" dxfId="479" priority="301" operator="containsText" text="Bajo">
      <formula>NOT(ISERROR(SEARCH("Bajo",R568)))</formula>
    </cfRule>
    <cfRule type="containsText" dxfId="478" priority="302" operator="containsText" text="Moderado">
      <formula>NOT(ISERROR(SEARCH("Moderado",R568)))</formula>
    </cfRule>
    <cfRule type="containsText" dxfId="477" priority="303" operator="containsText" text="Alto">
      <formula>NOT(ISERROR(SEARCH("Alto",R568)))</formula>
    </cfRule>
    <cfRule type="containsText" dxfId="476" priority="304" operator="containsText" text="Extremo">
      <formula>NOT(ISERROR(SEARCH("Extremo",R568)))</formula>
    </cfRule>
  </conditionalFormatting>
  <conditionalFormatting sqref="AJ568">
    <cfRule type="containsText" dxfId="475" priority="297" operator="containsText" text="Bajo">
      <formula>NOT(ISERROR(SEARCH("Bajo",AJ568)))</formula>
    </cfRule>
    <cfRule type="containsText" dxfId="474" priority="298" operator="containsText" text="Moderado">
      <formula>NOT(ISERROR(SEARCH("Moderado",AJ568)))</formula>
    </cfRule>
    <cfRule type="containsText" dxfId="473" priority="299" operator="containsText" text="Alto">
      <formula>NOT(ISERROR(SEARCH("Alto",AJ568)))</formula>
    </cfRule>
    <cfRule type="containsText" dxfId="472" priority="300" operator="containsText" text="Extremo">
      <formula>NOT(ISERROR(SEARCH("Extremo",AJ568)))</formula>
    </cfRule>
  </conditionalFormatting>
  <conditionalFormatting sqref="R577">
    <cfRule type="containsText" dxfId="471" priority="293" operator="containsText" text="Bajo">
      <formula>NOT(ISERROR(SEARCH("Bajo",R577)))</formula>
    </cfRule>
    <cfRule type="containsText" dxfId="470" priority="294" operator="containsText" text="Moderado">
      <formula>NOT(ISERROR(SEARCH("Moderado",R577)))</formula>
    </cfRule>
    <cfRule type="containsText" dxfId="469" priority="295" operator="containsText" text="Alto">
      <formula>NOT(ISERROR(SEARCH("Alto",R577)))</formula>
    </cfRule>
    <cfRule type="containsText" dxfId="468" priority="296" operator="containsText" text="Extremo">
      <formula>NOT(ISERROR(SEARCH("Extremo",R577)))</formula>
    </cfRule>
  </conditionalFormatting>
  <conditionalFormatting sqref="AJ577">
    <cfRule type="containsText" dxfId="467" priority="289" operator="containsText" text="Bajo">
      <formula>NOT(ISERROR(SEARCH("Bajo",AJ577)))</formula>
    </cfRule>
    <cfRule type="containsText" dxfId="466" priority="290" operator="containsText" text="Moderado">
      <formula>NOT(ISERROR(SEARCH("Moderado",AJ577)))</formula>
    </cfRule>
    <cfRule type="containsText" dxfId="465" priority="291" operator="containsText" text="Alto">
      <formula>NOT(ISERROR(SEARCH("Alto",AJ577)))</formula>
    </cfRule>
    <cfRule type="containsText" dxfId="464" priority="292" operator="containsText" text="Extremo">
      <formula>NOT(ISERROR(SEARCH("Extremo",AJ577)))</formula>
    </cfRule>
  </conditionalFormatting>
  <conditionalFormatting sqref="R571">
    <cfRule type="containsText" dxfId="463" priority="285" operator="containsText" text="Bajo">
      <formula>NOT(ISERROR(SEARCH("Bajo",R571)))</formula>
    </cfRule>
    <cfRule type="containsText" dxfId="462" priority="286" operator="containsText" text="Moderado">
      <formula>NOT(ISERROR(SEARCH("Moderado",R571)))</formula>
    </cfRule>
    <cfRule type="containsText" dxfId="461" priority="287" operator="containsText" text="Alto">
      <formula>NOT(ISERROR(SEARCH("Alto",R571)))</formula>
    </cfRule>
    <cfRule type="containsText" dxfId="460" priority="288" operator="containsText" text="Extremo">
      <formula>NOT(ISERROR(SEARCH("Extremo",R571)))</formula>
    </cfRule>
  </conditionalFormatting>
  <conditionalFormatting sqref="AJ571">
    <cfRule type="containsText" dxfId="459" priority="281" operator="containsText" text="Bajo">
      <formula>NOT(ISERROR(SEARCH("Bajo",AJ571)))</formula>
    </cfRule>
    <cfRule type="containsText" dxfId="458" priority="282" operator="containsText" text="Moderado">
      <formula>NOT(ISERROR(SEARCH("Moderado",AJ571)))</formula>
    </cfRule>
    <cfRule type="containsText" dxfId="457" priority="283" operator="containsText" text="Alto">
      <formula>NOT(ISERROR(SEARCH("Alto",AJ571)))</formula>
    </cfRule>
    <cfRule type="containsText" dxfId="456" priority="284" operator="containsText" text="Extremo">
      <formula>NOT(ISERROR(SEARCH("Extremo",AJ571)))</formula>
    </cfRule>
  </conditionalFormatting>
  <conditionalFormatting sqref="R580 R583 R587 R590">
    <cfRule type="containsText" dxfId="455" priority="277" operator="containsText" text="Bajo">
      <formula>NOT(ISERROR(SEARCH("Bajo",R580)))</formula>
    </cfRule>
    <cfRule type="containsText" dxfId="454" priority="278" operator="containsText" text="Moderado">
      <formula>NOT(ISERROR(SEARCH("Moderado",R580)))</formula>
    </cfRule>
    <cfRule type="containsText" dxfId="453" priority="279" operator="containsText" text="Alto">
      <formula>NOT(ISERROR(SEARCH("Alto",R580)))</formula>
    </cfRule>
    <cfRule type="containsText" dxfId="452" priority="280" operator="containsText" text="Extremo">
      <formula>NOT(ISERROR(SEARCH("Extremo",R580)))</formula>
    </cfRule>
  </conditionalFormatting>
  <conditionalFormatting sqref="AJ580 AJ583 AJ587 AJ590">
    <cfRule type="containsText" dxfId="451" priority="273" operator="containsText" text="Bajo">
      <formula>NOT(ISERROR(SEARCH("Bajo",AJ580)))</formula>
    </cfRule>
    <cfRule type="containsText" dxfId="450" priority="274" operator="containsText" text="Moderado">
      <formula>NOT(ISERROR(SEARCH("Moderado",AJ580)))</formula>
    </cfRule>
    <cfRule type="containsText" dxfId="449" priority="275" operator="containsText" text="Alto">
      <formula>NOT(ISERROR(SEARCH("Alto",AJ580)))</formula>
    </cfRule>
    <cfRule type="containsText" dxfId="448" priority="276" operator="containsText" text="Extremo">
      <formula>NOT(ISERROR(SEARCH("Extremo",AJ580)))</formula>
    </cfRule>
  </conditionalFormatting>
  <conditionalFormatting sqref="R608 R611 R614 R617">
    <cfRule type="containsText" dxfId="447" priority="269" operator="containsText" text="Bajo">
      <formula>NOT(ISERROR(SEARCH("Bajo",R608)))</formula>
    </cfRule>
    <cfRule type="containsText" dxfId="446" priority="270" operator="containsText" text="Moderado">
      <formula>NOT(ISERROR(SEARCH("Moderado",R608)))</formula>
    </cfRule>
    <cfRule type="containsText" dxfId="445" priority="271" operator="containsText" text="Alto">
      <formula>NOT(ISERROR(SEARCH("Alto",R608)))</formula>
    </cfRule>
    <cfRule type="containsText" dxfId="444" priority="272" operator="containsText" text="Extremo">
      <formula>NOT(ISERROR(SEARCH("Extremo",R608)))</formula>
    </cfRule>
  </conditionalFormatting>
  <conditionalFormatting sqref="R635 R638 R641">
    <cfRule type="containsText" dxfId="443" priority="261" operator="containsText" text="Bajo">
      <formula>NOT(ISERROR(SEARCH("Bajo",R635)))</formula>
    </cfRule>
    <cfRule type="containsText" dxfId="442" priority="262" operator="containsText" text="Moderado">
      <formula>NOT(ISERROR(SEARCH("Moderado",R635)))</formula>
    </cfRule>
    <cfRule type="containsText" dxfId="441" priority="263" operator="containsText" text="Alto">
      <formula>NOT(ISERROR(SEARCH("Alto",R635)))</formula>
    </cfRule>
    <cfRule type="containsText" dxfId="440" priority="264" operator="containsText" text="Extremo">
      <formula>NOT(ISERROR(SEARCH("Extremo",R635)))</formula>
    </cfRule>
  </conditionalFormatting>
  <conditionalFormatting sqref="AJ635 AJ638 AJ641">
    <cfRule type="containsText" dxfId="439" priority="257" operator="containsText" text="Bajo">
      <formula>NOT(ISERROR(SEARCH("Bajo",AJ635)))</formula>
    </cfRule>
    <cfRule type="containsText" dxfId="438" priority="258" operator="containsText" text="Moderado">
      <formula>NOT(ISERROR(SEARCH("Moderado",AJ635)))</formula>
    </cfRule>
    <cfRule type="containsText" dxfId="437" priority="259" operator="containsText" text="Alto">
      <formula>NOT(ISERROR(SEARCH("Alto",AJ635)))</formula>
    </cfRule>
    <cfRule type="containsText" dxfId="436" priority="260" operator="containsText" text="Extremo">
      <formula>NOT(ISERROR(SEARCH("Extremo",AJ635)))</formula>
    </cfRule>
  </conditionalFormatting>
  <conditionalFormatting sqref="R650 R647">
    <cfRule type="containsText" dxfId="435" priority="253" operator="containsText" text="Bajo">
      <formula>NOT(ISERROR(SEARCH("Bajo",R647)))</formula>
    </cfRule>
    <cfRule type="containsText" dxfId="434" priority="254" operator="containsText" text="Moderado">
      <formula>NOT(ISERROR(SEARCH("Moderado",R647)))</formula>
    </cfRule>
    <cfRule type="containsText" dxfId="433" priority="255" operator="containsText" text="Alto">
      <formula>NOT(ISERROR(SEARCH("Alto",R647)))</formula>
    </cfRule>
    <cfRule type="containsText" dxfId="432" priority="256" operator="containsText" text="Extremo">
      <formula>NOT(ISERROR(SEARCH("Extremo",R647)))</formula>
    </cfRule>
  </conditionalFormatting>
  <conditionalFormatting sqref="AJ650 AJ647">
    <cfRule type="containsText" dxfId="431" priority="249" operator="containsText" text="Bajo">
      <formula>NOT(ISERROR(SEARCH("Bajo",AJ647)))</formula>
    </cfRule>
    <cfRule type="containsText" dxfId="430" priority="250" operator="containsText" text="Moderado">
      <formula>NOT(ISERROR(SEARCH("Moderado",AJ647)))</formula>
    </cfRule>
    <cfRule type="containsText" dxfId="429" priority="251" operator="containsText" text="Alto">
      <formula>NOT(ISERROR(SEARCH("Alto",AJ647)))</formula>
    </cfRule>
    <cfRule type="containsText" dxfId="428" priority="252" operator="containsText" text="Extremo">
      <formula>NOT(ISERROR(SEARCH("Extremo",AJ647)))</formula>
    </cfRule>
  </conditionalFormatting>
  <conditionalFormatting sqref="R644">
    <cfRule type="containsText" dxfId="427" priority="245" operator="containsText" text="Bajo">
      <formula>NOT(ISERROR(SEARCH("Bajo",R644)))</formula>
    </cfRule>
    <cfRule type="containsText" dxfId="426" priority="246" operator="containsText" text="Moderado">
      <formula>NOT(ISERROR(SEARCH("Moderado",R644)))</formula>
    </cfRule>
    <cfRule type="containsText" dxfId="425" priority="247" operator="containsText" text="Alto">
      <formula>NOT(ISERROR(SEARCH("Alto",R644)))</formula>
    </cfRule>
    <cfRule type="containsText" dxfId="424" priority="248" operator="containsText" text="Extremo">
      <formula>NOT(ISERROR(SEARCH("Extremo",R644)))</formula>
    </cfRule>
  </conditionalFormatting>
  <conditionalFormatting sqref="AJ644">
    <cfRule type="containsText" dxfId="423" priority="241" operator="containsText" text="Bajo">
      <formula>NOT(ISERROR(SEARCH("Bajo",AJ644)))</formula>
    </cfRule>
    <cfRule type="containsText" dxfId="422" priority="242" operator="containsText" text="Moderado">
      <formula>NOT(ISERROR(SEARCH("Moderado",AJ644)))</formula>
    </cfRule>
    <cfRule type="containsText" dxfId="421" priority="243" operator="containsText" text="Alto">
      <formula>NOT(ISERROR(SEARCH("Alto",AJ644)))</formula>
    </cfRule>
    <cfRule type="containsText" dxfId="420" priority="244" operator="containsText" text="Extremo">
      <formula>NOT(ISERROR(SEARCH("Extremo",AJ644)))</formula>
    </cfRule>
  </conditionalFormatting>
  <conditionalFormatting sqref="R653 R656 R658 R660 R663 R666">
    <cfRule type="containsText" dxfId="419" priority="237" operator="containsText" text="Bajo">
      <formula>NOT(ISERROR(SEARCH("Bajo",R653)))</formula>
    </cfRule>
    <cfRule type="containsText" dxfId="418" priority="238" operator="containsText" text="Moderado">
      <formula>NOT(ISERROR(SEARCH("Moderado",R653)))</formula>
    </cfRule>
    <cfRule type="containsText" dxfId="417" priority="239" operator="containsText" text="Alto">
      <formula>NOT(ISERROR(SEARCH("Alto",R653)))</formula>
    </cfRule>
    <cfRule type="containsText" dxfId="416" priority="240" operator="containsText" text="Extremo">
      <formula>NOT(ISERROR(SEARCH("Extremo",R653)))</formula>
    </cfRule>
  </conditionalFormatting>
  <conditionalFormatting sqref="AJ653 AJ656 AJ658 AJ660 AJ663 AJ666">
    <cfRule type="containsText" dxfId="415" priority="233" operator="containsText" text="Bajo">
      <formula>NOT(ISERROR(SEARCH("Bajo",AJ653)))</formula>
    </cfRule>
    <cfRule type="containsText" dxfId="414" priority="234" operator="containsText" text="Moderado">
      <formula>NOT(ISERROR(SEARCH("Moderado",AJ653)))</formula>
    </cfRule>
    <cfRule type="containsText" dxfId="413" priority="235" operator="containsText" text="Alto">
      <formula>NOT(ISERROR(SEARCH("Alto",AJ653)))</formula>
    </cfRule>
    <cfRule type="containsText" dxfId="412" priority="236" operator="containsText" text="Extremo">
      <formula>NOT(ISERROR(SEARCH("Extremo",AJ653)))</formula>
    </cfRule>
  </conditionalFormatting>
  <conditionalFormatting sqref="R668 R671 R674 R677 R680">
    <cfRule type="containsText" dxfId="411" priority="229" operator="containsText" text="Bajo">
      <formula>NOT(ISERROR(SEARCH("Bajo",R668)))</formula>
    </cfRule>
    <cfRule type="containsText" dxfId="410" priority="230" operator="containsText" text="Moderado">
      <formula>NOT(ISERROR(SEARCH("Moderado",R668)))</formula>
    </cfRule>
    <cfRule type="containsText" dxfId="409" priority="231" operator="containsText" text="Alto">
      <formula>NOT(ISERROR(SEARCH("Alto",R668)))</formula>
    </cfRule>
    <cfRule type="containsText" dxfId="408" priority="232" operator="containsText" text="Extremo">
      <formula>NOT(ISERROR(SEARCH("Extremo",R668)))</formula>
    </cfRule>
  </conditionalFormatting>
  <conditionalFormatting sqref="AJ668 AJ671 AJ674 AJ677 AJ680">
    <cfRule type="containsText" dxfId="407" priority="225" operator="containsText" text="Bajo">
      <formula>NOT(ISERROR(SEARCH("Bajo",AJ668)))</formula>
    </cfRule>
    <cfRule type="containsText" dxfId="406" priority="226" operator="containsText" text="Moderado">
      <formula>NOT(ISERROR(SEARCH("Moderado",AJ668)))</formula>
    </cfRule>
    <cfRule type="containsText" dxfId="405" priority="227" operator="containsText" text="Alto">
      <formula>NOT(ISERROR(SEARCH("Alto",AJ668)))</formula>
    </cfRule>
    <cfRule type="containsText" dxfId="404" priority="228" operator="containsText" text="Extremo">
      <formula>NOT(ISERROR(SEARCH("Extremo",AJ668)))</formula>
    </cfRule>
  </conditionalFormatting>
  <conditionalFormatting sqref="R683 R686 R689">
    <cfRule type="containsText" dxfId="403" priority="221" operator="containsText" text="Bajo">
      <formula>NOT(ISERROR(SEARCH("Bajo",R683)))</formula>
    </cfRule>
    <cfRule type="containsText" dxfId="402" priority="222" operator="containsText" text="Moderado">
      <formula>NOT(ISERROR(SEARCH("Moderado",R683)))</formula>
    </cfRule>
    <cfRule type="containsText" dxfId="401" priority="223" operator="containsText" text="Alto">
      <formula>NOT(ISERROR(SEARCH("Alto",R683)))</formula>
    </cfRule>
    <cfRule type="containsText" dxfId="400" priority="224" operator="containsText" text="Extremo">
      <formula>NOT(ISERROR(SEARCH("Extremo",R683)))</formula>
    </cfRule>
  </conditionalFormatting>
  <conditionalFormatting sqref="AJ683 AJ686 AJ689">
    <cfRule type="containsText" dxfId="399" priority="217" operator="containsText" text="Bajo">
      <formula>NOT(ISERROR(SEARCH("Bajo",AJ683)))</formula>
    </cfRule>
    <cfRule type="containsText" dxfId="398" priority="218" operator="containsText" text="Moderado">
      <formula>NOT(ISERROR(SEARCH("Moderado",AJ683)))</formula>
    </cfRule>
    <cfRule type="containsText" dxfId="397" priority="219" operator="containsText" text="Alto">
      <formula>NOT(ISERROR(SEARCH("Alto",AJ683)))</formula>
    </cfRule>
    <cfRule type="containsText" dxfId="396" priority="220" operator="containsText" text="Extremo">
      <formula>NOT(ISERROR(SEARCH("Extremo",AJ683)))</formula>
    </cfRule>
  </conditionalFormatting>
  <conditionalFormatting sqref="R692 R695 R698 R701">
    <cfRule type="containsText" dxfId="395" priority="213" operator="containsText" text="Bajo">
      <formula>NOT(ISERROR(SEARCH("Bajo",R692)))</formula>
    </cfRule>
    <cfRule type="containsText" dxfId="394" priority="214" operator="containsText" text="Moderado">
      <formula>NOT(ISERROR(SEARCH("Moderado",R692)))</formula>
    </cfRule>
    <cfRule type="containsText" dxfId="393" priority="215" operator="containsText" text="Alto">
      <formula>NOT(ISERROR(SEARCH("Alto",R692)))</formula>
    </cfRule>
    <cfRule type="containsText" dxfId="392" priority="216" operator="containsText" text="Extremo">
      <formula>NOT(ISERROR(SEARCH("Extremo",R692)))</formula>
    </cfRule>
  </conditionalFormatting>
  <conditionalFormatting sqref="AJ692 AJ695 AJ698 AJ701">
    <cfRule type="containsText" dxfId="391" priority="209" operator="containsText" text="Bajo">
      <formula>NOT(ISERROR(SEARCH("Bajo",AJ692)))</formula>
    </cfRule>
    <cfRule type="containsText" dxfId="390" priority="210" operator="containsText" text="Moderado">
      <formula>NOT(ISERROR(SEARCH("Moderado",AJ692)))</formula>
    </cfRule>
    <cfRule type="containsText" dxfId="389" priority="211" operator="containsText" text="Alto">
      <formula>NOT(ISERROR(SEARCH("Alto",AJ692)))</formula>
    </cfRule>
    <cfRule type="containsText" dxfId="388" priority="212" operator="containsText" text="Extremo">
      <formula>NOT(ISERROR(SEARCH("Extremo",AJ692)))</formula>
    </cfRule>
  </conditionalFormatting>
  <conditionalFormatting sqref="R704 R707 R710">
    <cfRule type="containsText" dxfId="387" priority="205" operator="containsText" text="Bajo">
      <formula>NOT(ISERROR(SEARCH("Bajo",R704)))</formula>
    </cfRule>
    <cfRule type="containsText" dxfId="386" priority="206" operator="containsText" text="Moderado">
      <formula>NOT(ISERROR(SEARCH("Moderado",R704)))</formula>
    </cfRule>
    <cfRule type="containsText" dxfId="385" priority="207" operator="containsText" text="Alto">
      <formula>NOT(ISERROR(SEARCH("Alto",R704)))</formula>
    </cfRule>
    <cfRule type="containsText" dxfId="384" priority="208" operator="containsText" text="Extremo">
      <formula>NOT(ISERROR(SEARCH("Extremo",R704)))</formula>
    </cfRule>
  </conditionalFormatting>
  <conditionalFormatting sqref="AJ704 AJ707 AJ710">
    <cfRule type="containsText" dxfId="383" priority="201" operator="containsText" text="Bajo">
      <formula>NOT(ISERROR(SEARCH("Bajo",AJ704)))</formula>
    </cfRule>
    <cfRule type="containsText" dxfId="382" priority="202" operator="containsText" text="Moderado">
      <formula>NOT(ISERROR(SEARCH("Moderado",AJ704)))</formula>
    </cfRule>
    <cfRule type="containsText" dxfId="381" priority="203" operator="containsText" text="Alto">
      <formula>NOT(ISERROR(SEARCH("Alto",AJ704)))</formula>
    </cfRule>
    <cfRule type="containsText" dxfId="380" priority="204" operator="containsText" text="Extremo">
      <formula>NOT(ISERROR(SEARCH("Extremo",AJ704)))</formula>
    </cfRule>
  </conditionalFormatting>
  <conditionalFormatting sqref="R713 R716 R719 R722">
    <cfRule type="containsText" dxfId="379" priority="197" operator="containsText" text="Bajo">
      <formula>NOT(ISERROR(SEARCH("Bajo",R713)))</formula>
    </cfRule>
    <cfRule type="containsText" dxfId="378" priority="198" operator="containsText" text="Moderado">
      <formula>NOT(ISERROR(SEARCH("Moderado",R713)))</formula>
    </cfRule>
    <cfRule type="containsText" dxfId="377" priority="199" operator="containsText" text="Alto">
      <formula>NOT(ISERROR(SEARCH("Alto",R713)))</formula>
    </cfRule>
    <cfRule type="containsText" dxfId="376" priority="200" operator="containsText" text="Extremo">
      <formula>NOT(ISERROR(SEARCH("Extremo",R713)))</formula>
    </cfRule>
  </conditionalFormatting>
  <conditionalFormatting sqref="AJ713 AJ716 AJ719 AJ722">
    <cfRule type="containsText" dxfId="375" priority="193" operator="containsText" text="Bajo">
      <formula>NOT(ISERROR(SEARCH("Bajo",AJ713)))</formula>
    </cfRule>
    <cfRule type="containsText" dxfId="374" priority="194" operator="containsText" text="Moderado">
      <formula>NOT(ISERROR(SEARCH("Moderado",AJ713)))</formula>
    </cfRule>
    <cfRule type="containsText" dxfId="373" priority="195" operator="containsText" text="Alto">
      <formula>NOT(ISERROR(SEARCH("Alto",AJ713)))</formula>
    </cfRule>
    <cfRule type="containsText" dxfId="372" priority="196" operator="containsText" text="Extremo">
      <formula>NOT(ISERROR(SEARCH("Extremo",AJ713)))</formula>
    </cfRule>
  </conditionalFormatting>
  <conditionalFormatting sqref="R725 R728 R731 R734">
    <cfRule type="containsText" dxfId="371" priority="189" operator="containsText" text="Bajo">
      <formula>NOT(ISERROR(SEARCH("Bajo",R725)))</formula>
    </cfRule>
    <cfRule type="containsText" dxfId="370" priority="190" operator="containsText" text="Moderado">
      <formula>NOT(ISERROR(SEARCH("Moderado",R725)))</formula>
    </cfRule>
    <cfRule type="containsText" dxfId="369" priority="191" operator="containsText" text="Alto">
      <formula>NOT(ISERROR(SEARCH("Alto",R725)))</formula>
    </cfRule>
    <cfRule type="containsText" dxfId="368" priority="192" operator="containsText" text="Extremo">
      <formula>NOT(ISERROR(SEARCH("Extremo",R725)))</formula>
    </cfRule>
  </conditionalFormatting>
  <conditionalFormatting sqref="R737 R740 R743 R746 R749">
    <cfRule type="containsText" dxfId="367" priority="181" operator="containsText" text="Bajo">
      <formula>NOT(ISERROR(SEARCH("Bajo",R737)))</formula>
    </cfRule>
    <cfRule type="containsText" dxfId="366" priority="182" operator="containsText" text="Moderado">
      <formula>NOT(ISERROR(SEARCH("Moderado",R737)))</formula>
    </cfRule>
    <cfRule type="containsText" dxfId="365" priority="183" operator="containsText" text="Alto">
      <formula>NOT(ISERROR(SEARCH("Alto",R737)))</formula>
    </cfRule>
    <cfRule type="containsText" dxfId="364" priority="184" operator="containsText" text="Extremo">
      <formula>NOT(ISERROR(SEARCH("Extremo",R737)))</formula>
    </cfRule>
  </conditionalFormatting>
  <conditionalFormatting sqref="AJ737 AJ740 AJ743 AJ746 AJ749">
    <cfRule type="containsText" dxfId="363" priority="177" operator="containsText" text="Bajo">
      <formula>NOT(ISERROR(SEARCH("Bajo",AJ737)))</formula>
    </cfRule>
    <cfRule type="containsText" dxfId="362" priority="178" operator="containsText" text="Moderado">
      <formula>NOT(ISERROR(SEARCH("Moderado",AJ737)))</formula>
    </cfRule>
    <cfRule type="containsText" dxfId="361" priority="179" operator="containsText" text="Alto">
      <formula>NOT(ISERROR(SEARCH("Alto",AJ737)))</formula>
    </cfRule>
    <cfRule type="containsText" dxfId="360" priority="180" operator="containsText" text="Extremo">
      <formula>NOT(ISERROR(SEARCH("Extremo",AJ737)))</formula>
    </cfRule>
  </conditionalFormatting>
  <conditionalFormatting sqref="R770 R773 R776">
    <cfRule type="containsText" dxfId="359" priority="173" operator="containsText" text="Bajo">
      <formula>NOT(ISERROR(SEARCH("Bajo",R770)))</formula>
    </cfRule>
    <cfRule type="containsText" dxfId="358" priority="174" operator="containsText" text="Moderado">
      <formula>NOT(ISERROR(SEARCH("Moderado",R770)))</formula>
    </cfRule>
    <cfRule type="containsText" dxfId="357" priority="175" operator="containsText" text="Alto">
      <formula>NOT(ISERROR(SEARCH("Alto",R770)))</formula>
    </cfRule>
    <cfRule type="containsText" dxfId="356" priority="176" operator="containsText" text="Extremo">
      <formula>NOT(ISERROR(SEARCH("Extremo",R770)))</formula>
    </cfRule>
  </conditionalFormatting>
  <conditionalFormatting sqref="AJ770 AJ773 AJ776">
    <cfRule type="containsText" dxfId="355" priority="169" operator="containsText" text="Bajo">
      <formula>NOT(ISERROR(SEARCH("Bajo",AJ770)))</formula>
    </cfRule>
    <cfRule type="containsText" dxfId="354" priority="170" operator="containsText" text="Moderado">
      <formula>NOT(ISERROR(SEARCH("Moderado",AJ770)))</formula>
    </cfRule>
    <cfRule type="containsText" dxfId="353" priority="171" operator="containsText" text="Alto">
      <formula>NOT(ISERROR(SEARCH("Alto",AJ770)))</formula>
    </cfRule>
    <cfRule type="containsText" dxfId="352" priority="172" operator="containsText" text="Extremo">
      <formula>NOT(ISERROR(SEARCH("Extremo",AJ770)))</formula>
    </cfRule>
  </conditionalFormatting>
  <conditionalFormatting sqref="R779 R782 R785">
    <cfRule type="containsText" dxfId="351" priority="165" operator="containsText" text="Bajo">
      <formula>NOT(ISERROR(SEARCH("Bajo",R779)))</formula>
    </cfRule>
    <cfRule type="containsText" dxfId="350" priority="166" operator="containsText" text="Moderado">
      <formula>NOT(ISERROR(SEARCH("Moderado",R779)))</formula>
    </cfRule>
    <cfRule type="containsText" dxfId="349" priority="167" operator="containsText" text="Alto">
      <formula>NOT(ISERROR(SEARCH("Alto",R779)))</formula>
    </cfRule>
    <cfRule type="containsText" dxfId="348" priority="168" operator="containsText" text="Extremo">
      <formula>NOT(ISERROR(SEARCH("Extremo",R779)))</formula>
    </cfRule>
  </conditionalFormatting>
  <conditionalFormatting sqref="AJ779 AJ782 AJ785">
    <cfRule type="containsText" dxfId="347" priority="161" operator="containsText" text="Bajo">
      <formula>NOT(ISERROR(SEARCH("Bajo",AJ779)))</formula>
    </cfRule>
    <cfRule type="containsText" dxfId="346" priority="162" operator="containsText" text="Moderado">
      <formula>NOT(ISERROR(SEARCH("Moderado",AJ779)))</formula>
    </cfRule>
    <cfRule type="containsText" dxfId="345" priority="163" operator="containsText" text="Alto">
      <formula>NOT(ISERROR(SEARCH("Alto",AJ779)))</formula>
    </cfRule>
    <cfRule type="containsText" dxfId="344" priority="164" operator="containsText" text="Extremo">
      <formula>NOT(ISERROR(SEARCH("Extremo",AJ779)))</formula>
    </cfRule>
  </conditionalFormatting>
  <conditionalFormatting sqref="R32 R36 R39 R43 R48 R59 R53 R62 R56 R65 R69 R73 R77 R82 R86">
    <cfRule type="containsText" dxfId="343" priority="157" operator="containsText" text="Bajo">
      <formula>NOT(ISERROR(SEARCH("Bajo",R32)))</formula>
    </cfRule>
    <cfRule type="containsText" dxfId="342" priority="158" operator="containsText" text="Moderado">
      <formula>NOT(ISERROR(SEARCH("Moderado",R32)))</formula>
    </cfRule>
    <cfRule type="containsText" dxfId="341" priority="159" operator="containsText" text="Alto">
      <formula>NOT(ISERROR(SEARCH("Alto",R32)))</formula>
    </cfRule>
    <cfRule type="containsText" dxfId="340" priority="160" operator="containsText" text="Extremo">
      <formula>NOT(ISERROR(SEARCH("Extremo",R32)))</formula>
    </cfRule>
  </conditionalFormatting>
  <conditionalFormatting sqref="AJ32 AJ36 AJ39 AJ43 AJ48 AJ59 AJ53 AJ62 AJ56 AJ65 AJ69 AJ73 AJ77 AJ82 AJ86">
    <cfRule type="containsText" dxfId="339" priority="153" operator="containsText" text="Bajo">
      <formula>NOT(ISERROR(SEARCH("Bajo",AJ32)))</formula>
    </cfRule>
    <cfRule type="containsText" dxfId="338" priority="154" operator="containsText" text="Moderado">
      <formula>NOT(ISERROR(SEARCH("Moderado",AJ32)))</formula>
    </cfRule>
    <cfRule type="containsText" dxfId="337" priority="155" operator="containsText" text="Alto">
      <formula>NOT(ISERROR(SEARCH("Alto",AJ32)))</formula>
    </cfRule>
    <cfRule type="containsText" dxfId="336" priority="156" operator="containsText" text="Extremo">
      <formula>NOT(ISERROR(SEARCH("Extremo",AJ32)))</formula>
    </cfRule>
  </conditionalFormatting>
  <conditionalFormatting sqref="G82">
    <cfRule type="containsText" dxfId="335" priority="149" operator="containsText" text="Bajo">
      <formula>NOT(ISERROR(SEARCH("Bajo",G82)))</formula>
    </cfRule>
    <cfRule type="containsText" dxfId="334" priority="150" operator="containsText" text="Moderado">
      <formula>NOT(ISERROR(SEARCH("Moderado",G82)))</formula>
    </cfRule>
    <cfRule type="containsText" dxfId="333" priority="151" operator="containsText" text="Alto">
      <formula>NOT(ISERROR(SEARCH("Alto",G82)))</formula>
    </cfRule>
    <cfRule type="containsText" dxfId="332" priority="152" operator="containsText" text="Extremo">
      <formula>NOT(ISERROR(SEARCH("Extremo",G82)))</formula>
    </cfRule>
  </conditionalFormatting>
  <conditionalFormatting sqref="G86">
    <cfRule type="containsText" dxfId="331" priority="145" operator="containsText" text="Bajo">
      <formula>NOT(ISERROR(SEARCH("Bajo",G86)))</formula>
    </cfRule>
    <cfRule type="containsText" dxfId="330" priority="146" operator="containsText" text="Moderado">
      <formula>NOT(ISERROR(SEARCH("Moderado",G86)))</formula>
    </cfRule>
    <cfRule type="containsText" dxfId="329" priority="147" operator="containsText" text="Alto">
      <formula>NOT(ISERROR(SEARCH("Alto",G86)))</formula>
    </cfRule>
    <cfRule type="containsText" dxfId="328" priority="148" operator="containsText" text="Extremo">
      <formula>NOT(ISERROR(SEARCH("Extremo",G86)))</formula>
    </cfRule>
  </conditionalFormatting>
  <conditionalFormatting sqref="R184 R187 R190 R193 R196 R206 R199 R209:R210 R202:R203 R214 R217:R218 R221:R222 R225:R227 R230 R233 R236:R238 R244:R245 R248 R251">
    <cfRule type="containsText" dxfId="327" priority="141" operator="containsText" text="Bajo">
      <formula>NOT(ISERROR(SEARCH("Bajo",R184)))</formula>
    </cfRule>
    <cfRule type="containsText" dxfId="326" priority="142" operator="containsText" text="Moderado">
      <formula>NOT(ISERROR(SEARCH("Moderado",R184)))</formula>
    </cfRule>
    <cfRule type="containsText" dxfId="325" priority="143" operator="containsText" text="Alto">
      <formula>NOT(ISERROR(SEARCH("Alto",R184)))</formula>
    </cfRule>
    <cfRule type="containsText" dxfId="324" priority="144" operator="containsText" text="Extremo">
      <formula>NOT(ISERROR(SEARCH("Extremo",R184)))</formula>
    </cfRule>
  </conditionalFormatting>
  <conditionalFormatting sqref="AJ184 AJ187 AJ190 AJ193 AJ196 AJ206 AJ199 AJ209:AJ210 AJ202:AJ203 AJ214 AJ217:AJ218 AJ221:AJ222 AJ225:AJ227 AJ230 AJ233 AJ236:AJ238 AJ244:AJ245 AJ248 AJ251">
    <cfRule type="containsText" dxfId="323" priority="137" operator="containsText" text="Bajo">
      <formula>NOT(ISERROR(SEARCH("Bajo",AJ184)))</formula>
    </cfRule>
    <cfRule type="containsText" dxfId="322" priority="138" operator="containsText" text="Moderado">
      <formula>NOT(ISERROR(SEARCH("Moderado",AJ184)))</formula>
    </cfRule>
    <cfRule type="containsText" dxfId="321" priority="139" operator="containsText" text="Alto">
      <formula>NOT(ISERROR(SEARCH("Alto",AJ184)))</formula>
    </cfRule>
    <cfRule type="containsText" dxfId="320" priority="140" operator="containsText" text="Extremo">
      <formula>NOT(ISERROR(SEARCH("Extremo",AJ184)))</formula>
    </cfRule>
  </conditionalFormatting>
  <conditionalFormatting sqref="G230">
    <cfRule type="containsText" dxfId="319" priority="133" operator="containsText" text="Bajo">
      <formula>NOT(ISERROR(SEARCH("Bajo",G230)))</formula>
    </cfRule>
    <cfRule type="containsText" dxfId="318" priority="134" operator="containsText" text="Moderado">
      <formula>NOT(ISERROR(SEARCH("Moderado",G230)))</formula>
    </cfRule>
    <cfRule type="containsText" dxfId="317" priority="135" operator="containsText" text="Alto">
      <formula>NOT(ISERROR(SEARCH("Alto",G230)))</formula>
    </cfRule>
    <cfRule type="containsText" dxfId="316" priority="136" operator="containsText" text="Extremo">
      <formula>NOT(ISERROR(SEARCH("Extremo",G230)))</formula>
    </cfRule>
  </conditionalFormatting>
  <conditionalFormatting sqref="G233">
    <cfRule type="containsText" dxfId="315" priority="129" operator="containsText" text="Bajo">
      <formula>NOT(ISERROR(SEARCH("Bajo",G233)))</formula>
    </cfRule>
    <cfRule type="containsText" dxfId="314" priority="130" operator="containsText" text="Moderado">
      <formula>NOT(ISERROR(SEARCH("Moderado",G233)))</formula>
    </cfRule>
    <cfRule type="containsText" dxfId="313" priority="131" operator="containsText" text="Alto">
      <formula>NOT(ISERROR(SEARCH("Alto",G233)))</formula>
    </cfRule>
    <cfRule type="containsText" dxfId="312" priority="132" operator="containsText" text="Extremo">
      <formula>NOT(ISERROR(SEARCH("Extremo",G233)))</formula>
    </cfRule>
  </conditionalFormatting>
  <conditionalFormatting sqref="R241">
    <cfRule type="containsText" dxfId="311" priority="125" operator="containsText" text="Bajo">
      <formula>NOT(ISERROR(SEARCH("Bajo",R241)))</formula>
    </cfRule>
    <cfRule type="containsText" dxfId="310" priority="126" operator="containsText" text="Moderado">
      <formula>NOT(ISERROR(SEARCH("Moderado",R241)))</formula>
    </cfRule>
    <cfRule type="containsText" dxfId="309" priority="127" operator="containsText" text="Alto">
      <formula>NOT(ISERROR(SEARCH("Alto",R241)))</formula>
    </cfRule>
    <cfRule type="containsText" dxfId="308" priority="128" operator="containsText" text="Extremo">
      <formula>NOT(ISERROR(SEARCH("Extremo",R241)))</formula>
    </cfRule>
  </conditionalFormatting>
  <conditionalFormatting sqref="AJ241">
    <cfRule type="containsText" dxfId="307" priority="121" operator="containsText" text="Bajo">
      <formula>NOT(ISERROR(SEARCH("Bajo",AJ241)))</formula>
    </cfRule>
    <cfRule type="containsText" dxfId="306" priority="122" operator="containsText" text="Moderado">
      <formula>NOT(ISERROR(SEARCH("Moderado",AJ241)))</formula>
    </cfRule>
    <cfRule type="containsText" dxfId="305" priority="123" operator="containsText" text="Alto">
      <formula>NOT(ISERROR(SEARCH("Alto",AJ241)))</formula>
    </cfRule>
    <cfRule type="containsText" dxfId="304" priority="124" operator="containsText" text="Extremo">
      <formula>NOT(ISERROR(SEARCH("Extremo",AJ241)))</formula>
    </cfRule>
  </conditionalFormatting>
  <conditionalFormatting sqref="G241">
    <cfRule type="containsText" dxfId="303" priority="117" operator="containsText" text="Bajo">
      <formula>NOT(ISERROR(SEARCH("Bajo",G241)))</formula>
    </cfRule>
    <cfRule type="containsText" dxfId="302" priority="118" operator="containsText" text="Moderado">
      <formula>NOT(ISERROR(SEARCH("Moderado",G241)))</formula>
    </cfRule>
    <cfRule type="containsText" dxfId="301" priority="119" operator="containsText" text="Alto">
      <formula>NOT(ISERROR(SEARCH("Alto",G241)))</formula>
    </cfRule>
    <cfRule type="containsText" dxfId="300" priority="120" operator="containsText" text="Extremo">
      <formula>NOT(ISERROR(SEARCH("Extremo",G241)))</formula>
    </cfRule>
  </conditionalFormatting>
  <conditionalFormatting sqref="G236:G238">
    <cfRule type="containsText" dxfId="299" priority="113" operator="containsText" text="Bajo">
      <formula>NOT(ISERROR(SEARCH("Bajo",G236)))</formula>
    </cfRule>
    <cfRule type="containsText" dxfId="298" priority="114" operator="containsText" text="Moderado">
      <formula>NOT(ISERROR(SEARCH("Moderado",G236)))</formula>
    </cfRule>
    <cfRule type="containsText" dxfId="297" priority="115" operator="containsText" text="Alto">
      <formula>NOT(ISERROR(SEARCH("Alto",G236)))</formula>
    </cfRule>
    <cfRule type="containsText" dxfId="296" priority="116" operator="containsText" text="Extremo">
      <formula>NOT(ISERROR(SEARCH("Extremo",G236)))</formula>
    </cfRule>
  </conditionalFormatting>
  <conditionalFormatting sqref="R254:R255">
    <cfRule type="containsText" dxfId="295" priority="109" operator="containsText" text="Bajo">
      <formula>NOT(ISERROR(SEARCH("Bajo",R254)))</formula>
    </cfRule>
    <cfRule type="containsText" dxfId="294" priority="110" operator="containsText" text="Moderado">
      <formula>NOT(ISERROR(SEARCH("Moderado",R254)))</formula>
    </cfRule>
    <cfRule type="containsText" dxfId="293" priority="111" operator="containsText" text="Alto">
      <formula>NOT(ISERROR(SEARCH("Alto",R254)))</formula>
    </cfRule>
    <cfRule type="containsText" dxfId="292" priority="112" operator="containsText" text="Extremo">
      <formula>NOT(ISERROR(SEARCH("Extremo",R254)))</formula>
    </cfRule>
  </conditionalFormatting>
  <conditionalFormatting sqref="AJ254:AJ255">
    <cfRule type="containsText" dxfId="291" priority="105" operator="containsText" text="Bajo">
      <formula>NOT(ISERROR(SEARCH("Bajo",AJ254)))</formula>
    </cfRule>
    <cfRule type="containsText" dxfId="290" priority="106" operator="containsText" text="Moderado">
      <formula>NOT(ISERROR(SEARCH("Moderado",AJ254)))</formula>
    </cfRule>
    <cfRule type="containsText" dxfId="289" priority="107" operator="containsText" text="Alto">
      <formula>NOT(ISERROR(SEARCH("Alto",AJ254)))</formula>
    </cfRule>
    <cfRule type="containsText" dxfId="288" priority="108" operator="containsText" text="Extremo">
      <formula>NOT(ISERROR(SEARCH("Extremo",AJ254)))</formula>
    </cfRule>
  </conditionalFormatting>
  <conditionalFormatting sqref="R258 R264:R266 R268 R272 R276 R280 R284 R289 R292 R295">
    <cfRule type="containsText" dxfId="287" priority="101" operator="containsText" text="Bajo">
      <formula>NOT(ISERROR(SEARCH("Bajo",R258)))</formula>
    </cfRule>
    <cfRule type="containsText" dxfId="286" priority="102" operator="containsText" text="Moderado">
      <formula>NOT(ISERROR(SEARCH("Moderado",R258)))</formula>
    </cfRule>
    <cfRule type="containsText" dxfId="285" priority="103" operator="containsText" text="Alto">
      <formula>NOT(ISERROR(SEARCH("Alto",R258)))</formula>
    </cfRule>
    <cfRule type="containsText" dxfId="284" priority="104" operator="containsText" text="Extremo">
      <formula>NOT(ISERROR(SEARCH("Extremo",R258)))</formula>
    </cfRule>
  </conditionalFormatting>
  <conditionalFormatting sqref="AJ258 AJ264:AJ266 AJ268 AJ272 AJ276 AJ280 AJ284 AJ289 AJ292 AJ295">
    <cfRule type="containsText" dxfId="283" priority="97" operator="containsText" text="Bajo">
      <formula>NOT(ISERROR(SEARCH("Bajo",AJ258)))</formula>
    </cfRule>
    <cfRule type="containsText" dxfId="282" priority="98" operator="containsText" text="Moderado">
      <formula>NOT(ISERROR(SEARCH("Moderado",AJ258)))</formula>
    </cfRule>
    <cfRule type="containsText" dxfId="281" priority="99" operator="containsText" text="Alto">
      <formula>NOT(ISERROR(SEARCH("Alto",AJ258)))</formula>
    </cfRule>
    <cfRule type="containsText" dxfId="280" priority="100" operator="containsText" text="Extremo">
      <formula>NOT(ISERROR(SEARCH("Extremo",AJ258)))</formula>
    </cfRule>
  </conditionalFormatting>
  <conditionalFormatting sqref="G289">
    <cfRule type="containsText" dxfId="279" priority="93" operator="containsText" text="Bajo">
      <formula>NOT(ISERROR(SEARCH("Bajo",G289)))</formula>
    </cfRule>
    <cfRule type="containsText" dxfId="278" priority="94" operator="containsText" text="Moderado">
      <formula>NOT(ISERROR(SEARCH("Moderado",G289)))</formula>
    </cfRule>
    <cfRule type="containsText" dxfId="277" priority="95" operator="containsText" text="Alto">
      <formula>NOT(ISERROR(SEARCH("Alto",G289)))</formula>
    </cfRule>
    <cfRule type="containsText" dxfId="276" priority="96" operator="containsText" text="Extremo">
      <formula>NOT(ISERROR(SEARCH("Extremo",G289)))</formula>
    </cfRule>
  </conditionalFormatting>
  <conditionalFormatting sqref="G292">
    <cfRule type="containsText" dxfId="275" priority="89" operator="containsText" text="Bajo">
      <formula>NOT(ISERROR(SEARCH("Bajo",G292)))</formula>
    </cfRule>
    <cfRule type="containsText" dxfId="274" priority="90" operator="containsText" text="Moderado">
      <formula>NOT(ISERROR(SEARCH("Moderado",G292)))</formula>
    </cfRule>
    <cfRule type="containsText" dxfId="273" priority="91" operator="containsText" text="Alto">
      <formula>NOT(ISERROR(SEARCH("Alto",G292)))</formula>
    </cfRule>
    <cfRule type="containsText" dxfId="272" priority="92" operator="containsText" text="Extremo">
      <formula>NOT(ISERROR(SEARCH("Extremo",G292)))</formula>
    </cfRule>
  </conditionalFormatting>
  <conditionalFormatting sqref="G295">
    <cfRule type="containsText" dxfId="271" priority="85" operator="containsText" text="Bajo">
      <formula>NOT(ISERROR(SEARCH("Bajo",G295)))</formula>
    </cfRule>
    <cfRule type="containsText" dxfId="270" priority="86" operator="containsText" text="Moderado">
      <formula>NOT(ISERROR(SEARCH("Moderado",G295)))</formula>
    </cfRule>
    <cfRule type="containsText" dxfId="269" priority="87" operator="containsText" text="Alto">
      <formula>NOT(ISERROR(SEARCH("Alto",G295)))</formula>
    </cfRule>
    <cfRule type="containsText" dxfId="268" priority="88" operator="containsText" text="Extremo">
      <formula>NOT(ISERROR(SEARCH("Extremo",G295)))</formula>
    </cfRule>
  </conditionalFormatting>
  <conditionalFormatting sqref="R398 R401 R404">
    <cfRule type="containsText" dxfId="267" priority="81" operator="containsText" text="Bajo">
      <formula>NOT(ISERROR(SEARCH("Bajo",R398)))</formula>
    </cfRule>
    <cfRule type="containsText" dxfId="266" priority="82" operator="containsText" text="Moderado">
      <formula>NOT(ISERROR(SEARCH("Moderado",R398)))</formula>
    </cfRule>
    <cfRule type="containsText" dxfId="265" priority="83" operator="containsText" text="Alto">
      <formula>NOT(ISERROR(SEARCH("Alto",R398)))</formula>
    </cfRule>
    <cfRule type="containsText" dxfId="264" priority="84" operator="containsText" text="Extremo">
      <formula>NOT(ISERROR(SEARCH("Extremo",R398)))</formula>
    </cfRule>
  </conditionalFormatting>
  <conditionalFormatting sqref="AJ395 AJ398 AJ401 AJ404">
    <cfRule type="containsText" dxfId="263" priority="77" operator="containsText" text="Bajo">
      <formula>NOT(ISERROR(SEARCH("Bajo",AJ395)))</formula>
    </cfRule>
    <cfRule type="containsText" dxfId="262" priority="78" operator="containsText" text="Moderado">
      <formula>NOT(ISERROR(SEARCH("Moderado",AJ395)))</formula>
    </cfRule>
    <cfRule type="containsText" dxfId="261" priority="79" operator="containsText" text="Alto">
      <formula>NOT(ISERROR(SEARCH("Alto",AJ395)))</formula>
    </cfRule>
    <cfRule type="containsText" dxfId="260" priority="80" operator="containsText" text="Extremo">
      <formula>NOT(ISERROR(SEARCH("Extremo",AJ395)))</formula>
    </cfRule>
  </conditionalFormatting>
  <conditionalFormatting sqref="R395">
    <cfRule type="containsText" dxfId="259" priority="73" operator="containsText" text="Bajo">
      <formula>NOT(ISERROR(SEARCH("Bajo",R395)))</formula>
    </cfRule>
    <cfRule type="containsText" dxfId="258" priority="74" operator="containsText" text="Moderado">
      <formula>NOT(ISERROR(SEARCH("Moderado",R395)))</formula>
    </cfRule>
    <cfRule type="containsText" dxfId="257" priority="75" operator="containsText" text="Alto">
      <formula>NOT(ISERROR(SEARCH("Alto",R395)))</formula>
    </cfRule>
    <cfRule type="containsText" dxfId="256" priority="76" operator="containsText" text="Extremo">
      <formula>NOT(ISERROR(SEARCH("Extremo",R395)))</formula>
    </cfRule>
  </conditionalFormatting>
  <conditionalFormatting sqref="AJ752 AJ755 AJ758 AJ761 AJ767 AJ764">
    <cfRule type="containsText" dxfId="255" priority="65" operator="containsText" text="Bajo">
      <formula>NOT(ISERROR(SEARCH("Bajo",AJ752)))</formula>
    </cfRule>
    <cfRule type="containsText" dxfId="254" priority="66" operator="containsText" text="Moderado">
      <formula>NOT(ISERROR(SEARCH("Moderado",AJ752)))</formula>
    </cfRule>
    <cfRule type="containsText" dxfId="253" priority="67" operator="containsText" text="Alto">
      <formula>NOT(ISERROR(SEARCH("Alto",AJ752)))</formula>
    </cfRule>
    <cfRule type="containsText" dxfId="252" priority="68" operator="containsText" text="Extremo">
      <formula>NOT(ISERROR(SEARCH("Extremo",AJ752)))</formula>
    </cfRule>
  </conditionalFormatting>
  <conditionalFormatting sqref="R752 R755 R758 R761 R767 R764">
    <cfRule type="containsText" dxfId="251" priority="69" operator="containsText" text="Bajo">
      <formula>NOT(ISERROR(SEARCH("Bajo",R752)))</formula>
    </cfRule>
    <cfRule type="containsText" dxfId="250" priority="70" operator="containsText" text="Moderado">
      <formula>NOT(ISERROR(SEARCH("Moderado",R752)))</formula>
    </cfRule>
    <cfRule type="containsText" dxfId="249" priority="71" operator="containsText" text="Alto">
      <formula>NOT(ISERROR(SEARCH("Alto",R752)))</formula>
    </cfRule>
    <cfRule type="containsText" dxfId="248" priority="72" operator="containsText" text="Extremo">
      <formula>NOT(ISERROR(SEARCH("Extremo",R752)))</formula>
    </cfRule>
  </conditionalFormatting>
  <conditionalFormatting sqref="R593 R596 R599 R602 R605">
    <cfRule type="containsText" dxfId="247" priority="61" operator="containsText" text="Bajo">
      <formula>NOT(ISERROR(SEARCH("Bajo",R593)))</formula>
    </cfRule>
    <cfRule type="containsText" dxfId="246" priority="62" operator="containsText" text="Moderado">
      <formula>NOT(ISERROR(SEARCH("Moderado",R593)))</formula>
    </cfRule>
    <cfRule type="containsText" dxfId="245" priority="63" operator="containsText" text="Alto">
      <formula>NOT(ISERROR(SEARCH("Alto",R593)))</formula>
    </cfRule>
    <cfRule type="containsText" dxfId="244" priority="64" operator="containsText" text="Extremo">
      <formula>NOT(ISERROR(SEARCH("Extremo",R593)))</formula>
    </cfRule>
  </conditionalFormatting>
  <conditionalFormatting sqref="AJ593 AJ596 AJ599 AJ602 AJ605">
    <cfRule type="containsText" dxfId="243" priority="57" operator="containsText" text="Bajo">
      <formula>NOT(ISERROR(SEARCH("Bajo",AJ593)))</formula>
    </cfRule>
    <cfRule type="containsText" dxfId="242" priority="58" operator="containsText" text="Moderado">
      <formula>NOT(ISERROR(SEARCH("Moderado",AJ593)))</formula>
    </cfRule>
    <cfRule type="containsText" dxfId="241" priority="59" operator="containsText" text="Alto">
      <formula>NOT(ISERROR(SEARCH("Alto",AJ593)))</formula>
    </cfRule>
    <cfRule type="containsText" dxfId="240" priority="60" operator="containsText" text="Extremo">
      <formula>NOT(ISERROR(SEARCH("Extremo",AJ593)))</formula>
    </cfRule>
  </conditionalFormatting>
  <conditionalFormatting sqref="R154 R158:R160 R172 R164 R167">
    <cfRule type="containsText" dxfId="239" priority="53" operator="containsText" text="Bajo">
      <formula>NOT(ISERROR(SEARCH("Bajo",R154)))</formula>
    </cfRule>
    <cfRule type="containsText" dxfId="238" priority="54" operator="containsText" text="Moderado">
      <formula>NOT(ISERROR(SEARCH("Moderado",R154)))</formula>
    </cfRule>
    <cfRule type="containsText" dxfId="237" priority="55" operator="containsText" text="Alto">
      <formula>NOT(ISERROR(SEARCH("Alto",R154)))</formula>
    </cfRule>
    <cfRule type="containsText" dxfId="236" priority="56" operator="containsText" text="Extremo">
      <formula>NOT(ISERROR(SEARCH("Extremo",R154)))</formula>
    </cfRule>
  </conditionalFormatting>
  <conditionalFormatting sqref="AJ154 AJ158:AJ160 AJ172 AJ164 AJ167">
    <cfRule type="containsText" dxfId="235" priority="49" operator="containsText" text="Bajo">
      <formula>NOT(ISERROR(SEARCH("Bajo",AJ154)))</formula>
    </cfRule>
    <cfRule type="containsText" dxfId="234" priority="50" operator="containsText" text="Moderado">
      <formula>NOT(ISERROR(SEARCH("Moderado",AJ154)))</formula>
    </cfRule>
    <cfRule type="containsText" dxfId="233" priority="51" operator="containsText" text="Alto">
      <formula>NOT(ISERROR(SEARCH("Alto",AJ154)))</formula>
    </cfRule>
    <cfRule type="containsText" dxfId="232" priority="52" operator="containsText" text="Extremo">
      <formula>NOT(ISERROR(SEARCH("Extremo",AJ154)))</formula>
    </cfRule>
  </conditionalFormatting>
  <conditionalFormatting sqref="R176 R180">
    <cfRule type="containsText" dxfId="231" priority="41" operator="containsText" text="Bajo">
      <formula>NOT(ISERROR(SEARCH("Bajo",R176)))</formula>
    </cfRule>
    <cfRule type="containsText" dxfId="230" priority="42" operator="containsText" text="Moderado">
      <formula>NOT(ISERROR(SEARCH("Moderado",R176)))</formula>
    </cfRule>
    <cfRule type="containsText" dxfId="229" priority="43" operator="containsText" text="Alto">
      <formula>NOT(ISERROR(SEARCH("Alto",R176)))</formula>
    </cfRule>
    <cfRule type="containsText" dxfId="228" priority="44" operator="containsText" text="Extremo">
      <formula>NOT(ISERROR(SEARCH("Extremo",R176)))</formula>
    </cfRule>
  </conditionalFormatting>
  <conditionalFormatting sqref="AJ176 AJ180">
    <cfRule type="containsText" dxfId="227" priority="45" operator="containsText" text="Bajo">
      <formula>NOT(ISERROR(SEARCH("Bajo",AJ176)))</formula>
    </cfRule>
    <cfRule type="containsText" dxfId="226" priority="46" operator="containsText" text="Moderado">
      <formula>NOT(ISERROR(SEARCH("Moderado",AJ176)))</formula>
    </cfRule>
    <cfRule type="containsText" dxfId="225" priority="47" operator="containsText" text="Alto">
      <formula>NOT(ISERROR(SEARCH("Alto",AJ176)))</formula>
    </cfRule>
    <cfRule type="containsText" dxfId="224" priority="48" operator="containsText" text="Extremo">
      <formula>NOT(ISERROR(SEARCH("Extremo",AJ176)))</formula>
    </cfRule>
  </conditionalFormatting>
  <conditionalFormatting sqref="R632">
    <cfRule type="containsText" dxfId="223" priority="17" operator="containsText" text="Bajo">
      <formula>NOT(ISERROR(SEARCH("Bajo",R632)))</formula>
    </cfRule>
    <cfRule type="containsText" dxfId="222" priority="18" operator="containsText" text="Moderado">
      <formula>NOT(ISERROR(SEARCH("Moderado",R632)))</formula>
    </cfRule>
    <cfRule type="containsText" dxfId="221" priority="19" operator="containsText" text="Alto">
      <formula>NOT(ISERROR(SEARCH("Alto",R632)))</formula>
    </cfRule>
    <cfRule type="containsText" dxfId="220" priority="20" operator="containsText" text="Extremo">
      <formula>NOT(ISERROR(SEARCH("Extremo",R632)))</formula>
    </cfRule>
  </conditionalFormatting>
  <conditionalFormatting sqref="R620">
    <cfRule type="containsText" dxfId="219" priority="37" operator="containsText" text="Bajo">
      <formula>NOT(ISERROR(SEARCH("Bajo",R620)))</formula>
    </cfRule>
    <cfRule type="containsText" dxfId="218" priority="38" operator="containsText" text="Moderado">
      <formula>NOT(ISERROR(SEARCH("Moderado",R620)))</formula>
    </cfRule>
    <cfRule type="containsText" dxfId="217" priority="39" operator="containsText" text="Alto">
      <formula>NOT(ISERROR(SEARCH("Alto",R620)))</formula>
    </cfRule>
    <cfRule type="containsText" dxfId="216" priority="40" operator="containsText" text="Extremo">
      <formula>NOT(ISERROR(SEARCH("Extremo",R620)))</formula>
    </cfRule>
  </conditionalFormatting>
  <conditionalFormatting sqref="AJ620 AJ623 AJ626 AJ629 AJ632">
    <cfRule type="containsText" dxfId="215" priority="33" operator="containsText" text="Bajo">
      <formula>NOT(ISERROR(SEARCH("Bajo",AJ620)))</formula>
    </cfRule>
    <cfRule type="containsText" dxfId="214" priority="34" operator="containsText" text="Moderado">
      <formula>NOT(ISERROR(SEARCH("Moderado",AJ620)))</formula>
    </cfRule>
    <cfRule type="containsText" dxfId="213" priority="35" operator="containsText" text="Alto">
      <formula>NOT(ISERROR(SEARCH("Alto",AJ620)))</formula>
    </cfRule>
    <cfRule type="containsText" dxfId="212" priority="36" operator="containsText" text="Extremo">
      <formula>NOT(ISERROR(SEARCH("Extremo",AJ620)))</formula>
    </cfRule>
  </conditionalFormatting>
  <conditionalFormatting sqref="R623">
    <cfRule type="containsText" dxfId="211" priority="29" operator="containsText" text="Bajo">
      <formula>NOT(ISERROR(SEARCH("Bajo",R623)))</formula>
    </cfRule>
    <cfRule type="containsText" dxfId="210" priority="30" operator="containsText" text="Moderado">
      <formula>NOT(ISERROR(SEARCH("Moderado",R623)))</formula>
    </cfRule>
    <cfRule type="containsText" dxfId="209" priority="31" operator="containsText" text="Alto">
      <formula>NOT(ISERROR(SEARCH("Alto",R623)))</formula>
    </cfRule>
    <cfRule type="containsText" dxfId="208" priority="32" operator="containsText" text="Extremo">
      <formula>NOT(ISERROR(SEARCH("Extremo",R623)))</formula>
    </cfRule>
  </conditionalFormatting>
  <conditionalFormatting sqref="R626">
    <cfRule type="containsText" dxfId="207" priority="25" operator="containsText" text="Bajo">
      <formula>NOT(ISERROR(SEARCH("Bajo",R626)))</formula>
    </cfRule>
    <cfRule type="containsText" dxfId="206" priority="26" operator="containsText" text="Moderado">
      <formula>NOT(ISERROR(SEARCH("Moderado",R626)))</formula>
    </cfRule>
    <cfRule type="containsText" dxfId="205" priority="27" operator="containsText" text="Alto">
      <formula>NOT(ISERROR(SEARCH("Alto",R626)))</formula>
    </cfRule>
    <cfRule type="containsText" dxfId="204" priority="28" operator="containsText" text="Extremo">
      <formula>NOT(ISERROR(SEARCH("Extremo",R626)))</formula>
    </cfRule>
  </conditionalFormatting>
  <conditionalFormatting sqref="R629">
    <cfRule type="containsText" dxfId="203" priority="21" operator="containsText" text="Bajo">
      <formula>NOT(ISERROR(SEARCH("Bajo",R629)))</formula>
    </cfRule>
    <cfRule type="containsText" dxfId="202" priority="22" operator="containsText" text="Moderado">
      <formula>NOT(ISERROR(SEARCH("Moderado",R629)))</formula>
    </cfRule>
    <cfRule type="containsText" dxfId="201" priority="23" operator="containsText" text="Alto">
      <formula>NOT(ISERROR(SEARCH("Alto",R629)))</formula>
    </cfRule>
    <cfRule type="containsText" dxfId="200" priority="24" operator="containsText" text="Extremo">
      <formula>NOT(ISERROR(SEARCH("Extremo",R629)))</formula>
    </cfRule>
  </conditionalFormatting>
  <conditionalFormatting sqref="R413">
    <cfRule type="containsText" dxfId="199" priority="13" operator="containsText" text="Bajo">
      <formula>NOT(ISERROR(SEARCH("Bajo",R413)))</formula>
    </cfRule>
    <cfRule type="containsText" dxfId="198" priority="14" operator="containsText" text="Moderado">
      <formula>NOT(ISERROR(SEARCH("Moderado",R413)))</formula>
    </cfRule>
    <cfRule type="containsText" dxfId="197" priority="15" operator="containsText" text="Alto">
      <formula>NOT(ISERROR(SEARCH("Alto",R413)))</formula>
    </cfRule>
    <cfRule type="containsText" dxfId="196" priority="16" operator="containsText" text="Extremo">
      <formula>NOT(ISERROR(SEARCH("Extremo",R413)))</formula>
    </cfRule>
  </conditionalFormatting>
  <conditionalFormatting sqref="AJ413">
    <cfRule type="containsText" dxfId="195" priority="9" operator="containsText" text="Bajo">
      <formula>NOT(ISERROR(SEARCH("Bajo",AJ413)))</formula>
    </cfRule>
    <cfRule type="containsText" dxfId="194" priority="10" operator="containsText" text="Moderado">
      <formula>NOT(ISERROR(SEARCH("Moderado",AJ413)))</formula>
    </cfRule>
    <cfRule type="containsText" dxfId="193" priority="11" operator="containsText" text="Alto">
      <formula>NOT(ISERROR(SEARCH("Alto",AJ413)))</formula>
    </cfRule>
    <cfRule type="containsText" dxfId="192" priority="12" operator="containsText" text="Extremo">
      <formula>NOT(ISERROR(SEARCH("Extremo",AJ413)))</formula>
    </cfRule>
  </conditionalFormatting>
  <conditionalFormatting sqref="AJ425">
    <cfRule type="containsText" dxfId="191" priority="5" operator="containsText" text="Bajo">
      <formula>NOT(ISERROR(SEARCH("Bajo",AJ425)))</formula>
    </cfRule>
    <cfRule type="containsText" dxfId="190" priority="6" operator="containsText" text="Moderado">
      <formula>NOT(ISERROR(SEARCH("Moderado",AJ425)))</formula>
    </cfRule>
    <cfRule type="containsText" dxfId="189" priority="7" operator="containsText" text="Alto">
      <formula>NOT(ISERROR(SEARCH("Alto",AJ425)))</formula>
    </cfRule>
    <cfRule type="containsText" dxfId="188" priority="8" operator="containsText" text="Extremo">
      <formula>NOT(ISERROR(SEARCH("Extremo",AJ425)))</formula>
    </cfRule>
  </conditionalFormatting>
  <conditionalFormatting sqref="R425">
    <cfRule type="containsText" dxfId="187" priority="1" operator="containsText" text="Bajo">
      <formula>NOT(ISERROR(SEARCH("Bajo",R425)))</formula>
    </cfRule>
    <cfRule type="containsText" dxfId="186" priority="2" operator="containsText" text="Moderado">
      <formula>NOT(ISERROR(SEARCH("Moderado",R425)))</formula>
    </cfRule>
    <cfRule type="containsText" dxfId="185" priority="3" operator="containsText" text="Alto">
      <formula>NOT(ISERROR(SEARCH("Alto",R425)))</formula>
    </cfRule>
    <cfRule type="containsText" dxfId="184" priority="4" operator="containsText" text="Extremo">
      <formula>NOT(ISERROR(SEARCH("Extremo",R425)))</formula>
    </cfRule>
  </conditionalFormatting>
  <dataValidations count="279">
    <dataValidation type="list" allowBlank="1" showInputMessage="1" showErrorMessage="1" sqref="L635:L643 L90:L104 L8:L31 L522:L534" xr:uid="{72E21C3C-1B74-4BD1-ABC1-84A0D143FD86}">
      <formula1>$T$123:$T$130</formula1>
    </dataValidation>
    <dataValidation type="list" allowBlank="1" showInputMessage="1" showErrorMessage="1" sqref="AK20 AK17 AK14 AK11 AK635 AK638 AK641 AK532 AK529 AK526 AK522:AK523 AK23 AK90 AK99 AK96 AK93 AK26 AK29 AK8 AK102 AK176" xr:uid="{0ED27E07-F22B-4A86-819F-B705E79CCBFC}">
      <formula1>$K$128:$K$131</formula1>
    </dataValidation>
    <dataValidation type="list" allowBlank="1" showInputMessage="1" showErrorMessage="1" sqref="Y8:Y17 Y90:Y104 Y635:Y638 Y522:Y534 Y641:Y643 Y20:Y29 X176:X183" xr:uid="{95A0DA87-1B37-46BD-A000-A295AFE8CF47}">
      <formula1>$S$127:$S$128</formula1>
    </dataValidation>
    <dataValidation type="list" allowBlank="1" showInputMessage="1" showErrorMessage="1" sqref="W8:W17 W90:W104 W635:W638 W522:W534 W20:W29 W641:W643 V383:V394 V407:V425 V428:V466" xr:uid="{B415A618-C8E5-4D93-B6FB-E5B5E433952A}">
      <formula1>$R$125:$R$126</formula1>
    </dataValidation>
    <dataValidation type="list" allowBlank="1" showInputMessage="1" showErrorMessage="1" sqref="U8:U17 U90:U104 U635:U638 U522:U534 U641:U643 U20:U29" xr:uid="{34C8CE68-5D05-4996-BA2B-A480DD7B78CD}">
      <formula1>$P$123:$P$125</formula1>
    </dataValidation>
    <dataValidation type="list" allowBlank="1" showInputMessage="1" showErrorMessage="1" sqref="R8 R29 R20 AJ17 R17 AJ14 R14 AJ11 R11 AJ8 AJ638 R641 AJ641 R635 AJ532 R532 AJ529 R529 AJ526 R526 AJ522:AJ523 R522:R523 AJ635 AJ23 R638 R23 AJ90 R90 AJ99 R99 AJ96 R96 AJ93 R93 AJ29 AJ26 AJ20 R26 AJ102 R102 AJ176 AJ180" xr:uid="{A2F7901B-58DB-4DCF-88FF-B16B0FA3615A}">
      <formula1>$N$123:$N$126</formula1>
    </dataValidation>
    <dataValidation type="list" allowBlank="1" showInputMessage="1" showErrorMessage="1" sqref="P8 P20 P17 P14 P11 P641 P635 P532 P529 P526 P522:P523 P638 P23 P90 P99 P96 P93 P29 P26 P102" xr:uid="{62F923B8-0631-469C-894F-A7324B33B71B}">
      <formula1>$K$123:$K$127</formula1>
    </dataValidation>
    <dataValidation type="list" allowBlank="1" showInputMessage="1" showErrorMessage="1" sqref="N8 K770 N23 N29 N20 N17 N14 N11 K773 K776 N638 N641 N635 N532 N529 N526 N90 N99 N96 N93 N522:N523 N26 N102" xr:uid="{4438B4E1-4D49-41E5-AAA6-408DE2333856}">
      <formula1>$H$123:$H$127</formula1>
    </dataValidation>
    <dataValidation type="list" allowBlank="1" showInputMessage="1" showErrorMessage="1" sqref="E8 E20 E17 E14 E11 E641 E635 E532 E529 E526 E522:E523 E638 E23 E90 E99 E96 E93 E29 E26 E102" xr:uid="{C055BFA2-EE6D-4103-88FA-E03291AA46A7}">
      <formula1>$H$115:$H$117</formula1>
    </dataValidation>
    <dataValidation type="list" allowBlank="1" showInputMessage="1" showErrorMessage="1" sqref="I635:I643 I90:I104 I8:I31 I522:I534" xr:uid="{5BDFE13E-1BE6-46BC-ACD0-E69ADF61C5DA}">
      <formula1>$I$115:$I$120</formula1>
    </dataValidation>
    <dataValidation type="list" allowBlank="1" showInputMessage="1" showErrorMessage="1" sqref="X154:X175" xr:uid="{4273A56E-3D25-4604-8560-9DC1D40B12FF}">
      <formula1>$S$161:$S$162</formula1>
    </dataValidation>
    <dataValidation type="list" allowBlank="1" showInputMessage="1" showErrorMessage="1" sqref="W32:W89" xr:uid="{00236850-4C28-44A4-9DAB-3427084575E8}">
      <formula1>$R$105:$R$106</formula1>
    </dataValidation>
    <dataValidation type="list" allowBlank="1" showInputMessage="1" showErrorMessage="1" sqref="X258:X294" xr:uid="{328056DC-EDDB-46B1-A878-7EA0E500796D}">
      <formula1>$S$98:$S$99</formula1>
    </dataValidation>
    <dataValidation type="list" allowBlank="1" showInputMessage="1" showErrorMessage="1" sqref="X295:X297" xr:uid="{B3E1DDDF-18E0-459D-A964-297052C2D82F}">
      <formula1>$P$112:$P$113</formula1>
    </dataValidation>
    <dataValidation type="list" allowBlank="1" showInputMessage="1" showErrorMessage="1" sqref="L105:L114 L118:L126" xr:uid="{EC5EE90C-0FD9-49B6-A95B-A90ECDF8BF79}">
      <formula1>$T$120:$T$127</formula1>
    </dataValidation>
    <dataValidation type="list" allowBlank="1" showInputMessage="1" showErrorMessage="1" sqref="X32:X89" xr:uid="{0A36C180-22B3-41E8-B312-43329FF820CA}">
      <formula1>$S$103:$S$104</formula1>
    </dataValidation>
    <dataValidation type="list" allowBlank="1" showInputMessage="1" showErrorMessage="1" sqref="N499 N519 N516 N503 N506 N509 N491 N495 N184 N251 N202:N203 N209:N210 N199 N206 N196 N193 N190 N187 N225:N227 N221:N222 N217:N218 N236:N238 N233 N230 N248 N244:N245 N241 N214 N254:N255" xr:uid="{E39829A6-5043-4AC5-8EB2-078FEDB05C5B}">
      <formula1>$H$124:$H$128</formula1>
    </dataValidation>
    <dataValidation type="list" allowBlank="1" showInputMessage="1" showErrorMessage="1" sqref="P499 P519 P516 P503 P509 P506 P491 P495 P184 P251 P202:P203 P209:P210 P199 P206 P196 P193 P190 P187 P225:P227 P221:P222 P217:P218 P236:P238 P233 P230 P248 P244:P245 P241 P214 P254:P255" xr:uid="{3DE5A492-BA39-4D8C-B871-EF0277F8757F}">
      <formula1>$K$124:$K$128</formula1>
    </dataValidation>
    <dataValidation type="list" allowBlank="1" showInputMessage="1" showErrorMessage="1" sqref="R499 AJ509 AJ516 R519 R516 AJ503 AJ506 AJ519 R503 R506 R509 AJ491 AJ495 AJ499 R491 R495 R184 AJ214 AJ202:AJ203 R214 R202:R203 AJ209:AJ210 AJ199 R209:R210 R199 AJ206 AJ196 R206 R196 AJ193 R193 AJ190 R190 AJ187 R187 AJ184 AJ225:AJ227 R225:R227 AJ221:AJ222 R221:R222 AJ217:AJ218 R217:R218 AJ236:AJ238 R236:R238 AJ233 R233 AJ230 R230 AJ248 R248 AJ244:AJ245 R244:R245 AJ241 R241 AJ251 R251 AJ254:AJ255 R254:R255" xr:uid="{41AE3C6E-B9AC-4DE1-948F-18F7C03EBAF9}">
      <formula1>$N$124:$N$127</formula1>
    </dataValidation>
    <dataValidation type="list" allowBlank="1" showInputMessage="1" showErrorMessage="1" sqref="U503:U511 U516:U521 U184:U187 U201:U203 U250 U245:U247 U190:U198 U214:U216 U238:U241 U206 U221:U227 U233:U236 U254:U257" xr:uid="{70E01E7A-E507-4DFA-91B7-28F6CAE894C1}">
      <formula1>$P$124:$P$126</formula1>
    </dataValidation>
    <dataValidation type="list" allowBlank="1" showInputMessage="1" showErrorMessage="1" sqref="V467:V502 W516:W521 V512:V515 W503:W511 W184:W187 W238:W241 W250 W190:W198 W214:W216 W200:W203 W221:W227 W233:W236 W245 W254:W257" xr:uid="{3D2A2A67-7800-4BA7-8E59-90F33B56D389}">
      <formula1>$R$126:$R$127</formula1>
    </dataValidation>
    <dataValidation type="list" allowBlank="1" showInputMessage="1" showErrorMessage="1" sqref="Y503:Y511 X770:X778 Y516:Y521 Y184:Y187 Y238:Y241 Y250 Y190:Y198 Y214:Y216 Y200:Y203 Y221:Y227 Y233:Y236 Y245 Y254:Y257" xr:uid="{6F46A50D-BCE7-4BEA-BD43-0432E022C8B5}">
      <formula1>$S$128:$S$129</formula1>
    </dataValidation>
    <dataValidation type="list" allowBlank="1" showInputMessage="1" showErrorMessage="1" sqref="AK491 AK519 AK516 AK503 AK506 AK509 AK499 AK495 AK214 AK196 AK209:AK210 AK199 AK206 AK193 AK202:AK203 AK190 AK187 AK225:AK227 AK221:AK222 AK217:AK218 AK236:AK238 AK233 AK230 AK248 AK244:AK245 AK241 AK251 AK184 AK254:AK255" xr:uid="{D2ACB926-3EF7-4EBE-BBBA-B6FB8256AE59}">
      <formula1>$K$129:$K$132</formula1>
    </dataValidation>
    <dataValidation type="list" allowBlank="1" showInputMessage="1" showErrorMessage="1" sqref="E509 E519 E516 E503 E506 E184 E196 E202:E203 E209:E210 E199 E206 E214 E193 E190 E187 E225:E227 E221:E222 E217:E218 E241 E233 E230 E248 E244:E245 E236:E238 E251 E254:E255" xr:uid="{142B49C6-5D4F-4DB3-A22B-4EA0728DFBDB}">
      <formula1>$H$116:$H$118</formula1>
    </dataValidation>
    <dataValidation type="list" allowBlank="1" showInputMessage="1" showErrorMessage="1" sqref="I491:I511 I187:I257" xr:uid="{1A382E10-8889-4E7B-8CDA-545BB183A660}">
      <formula1>$I$116:$I$121</formula1>
    </dataValidation>
    <dataValidation type="list" allowBlank="1" showInputMessage="1" showErrorMessage="1" sqref="L184:L257" xr:uid="{2318857F-EE64-45B4-8280-04172FEE34CF}">
      <formula1>$T$124:$T$131</formula1>
    </dataValidation>
    <dataValidation type="list" allowBlank="1" showInputMessage="1" showErrorMessage="1" sqref="Y647:Y652" xr:uid="{D1F52CB4-15FA-4A41-9CD4-34DC3971780A}">
      <formula1>$S$117:$S$118</formula1>
    </dataValidation>
    <dataValidation type="list" allowBlank="1" showInputMessage="1" showErrorMessage="1" sqref="X725 X734 X731 X728:X729" xr:uid="{4444704D-CE2E-4B6F-8996-B6DE458E4431}">
      <formula1>$Q$123:$Q$124</formula1>
    </dataValidation>
    <dataValidation type="list" allowBlank="1" showInputMessage="1" showErrorMessage="1" sqref="K752 K755 K758 K761 K767 K764" xr:uid="{44BC1849-072C-4ED3-8967-F8F4CD266046}">
      <formula1>$H$104:$H$108</formula1>
    </dataValidation>
    <dataValidation type="list" allowBlank="1" showInputMessage="1" showErrorMessage="1" sqref="K339 K590 K583 K580 K587 K322 K326 K329 K332 K334 K337 K341 N752 N755 N758 N761 N767 N764" xr:uid="{1CB04763-10D7-4D80-913C-D51E5A5E75CC}">
      <formula1>$H$109:$H$113</formula1>
    </dataValidation>
    <dataValidation type="list" allowBlank="1" showInputMessage="1" showErrorMessage="1" sqref="P752 P755 P758 P761 P767 P764" xr:uid="{E28DE539-8835-4BB5-AC22-194D06036FFE}">
      <formula1>$K$109:$K$113</formula1>
    </dataValidation>
    <dataValidation type="list" allowBlank="1" showInputMessage="1" showErrorMessage="1" sqref="R752 AJ752 R755 AJ755 R758 AJ758 R761 AJ761 R767 AJ767 R764 AJ764" xr:uid="{9ABF3C3B-8E7C-413B-8A48-39CFC111C525}">
      <formula1>$N$109:$N$112</formula1>
    </dataValidation>
    <dataValidation type="list" allowBlank="1" showInputMessage="1" showErrorMessage="1" sqref="E755 E758 E761 E767 E764" xr:uid="{B8D04025-D5E3-4346-96CF-C1D4140EBDCC}">
      <formula1>$H$101:$H$103</formula1>
    </dataValidation>
    <dataValidation type="list" allowBlank="1" showInputMessage="1" showErrorMessage="1" sqref="K647 K650" xr:uid="{FB9062A3-0808-4428-98B6-05F13B3CD46D}">
      <formula1>$H$108:$H$112</formula1>
    </dataValidation>
    <dataValidation type="list" allowBlank="1" showInputMessage="1" showErrorMessage="1" sqref="N32 N82 N86 N69 N73 N77 N36 N39 N43 N48 N59 N53 N62 N56 N65" xr:uid="{B3AE77BD-C0E5-461E-8C63-014C99284A23}">
      <formula1>$H$103:$H$107</formula1>
    </dataValidation>
    <dataValidation type="list" allowBlank="1" showInputMessage="1" showErrorMessage="1" sqref="U752 U755 U758 U761:U764 U767" xr:uid="{5F206452-6EF8-4BBE-845B-FB8170A0BFE9}">
      <formula1>$P$109:$P$111</formula1>
    </dataValidation>
    <dataValidation type="list" allowBlank="1" showInputMessage="1" showErrorMessage="1" sqref="V752 V755 V758 V761:V764 V767" xr:uid="{6ADD7D48-E743-4F95-97C4-EFA436BCEF41}">
      <formula1>$R$109:$R$110</formula1>
    </dataValidation>
    <dataValidation type="list" allowBlank="1" showInputMessage="1" showErrorMessage="1" sqref="W752 W755 W758 W761:W764 W767" xr:uid="{E0193AB8-A522-4E25-A28A-D1CDD7CDEA4D}">
      <formula1>$R$111:$R$112</formula1>
    </dataValidation>
    <dataValidation type="list" allowBlank="1" showInputMessage="1" showErrorMessage="1" sqref="X647:X652 Y752 Y755 Y758 Y761:Y764 Y767" xr:uid="{D28EB314-CA45-4574-B62A-F5A9A1E95C3E}">
      <formula1>$S$113:$S$114</formula1>
    </dataValidation>
    <dataValidation type="list" allowBlank="1" showInputMessage="1" showErrorMessage="1" sqref="X752 X755 X758 X761:X764 X767" xr:uid="{CF19360D-D543-4058-96DF-4CA2504C66C0}">
      <formula1>$S$109:$S$110</formula1>
    </dataValidation>
    <dataValidation type="list" allowBlank="1" showInputMessage="1" showErrorMessage="1" sqref="I752:I769" xr:uid="{B4CB4EAB-2D35-47F3-8B94-987C7EA87F81}">
      <formula1>$I$101:$I$106</formula1>
    </dataValidation>
    <dataValidation type="list" allowBlank="1" showInputMessage="1" showErrorMessage="1" sqref="L752:L769" xr:uid="{901DB7D6-16F6-4C52-BE27-472BDCF4FEFA}">
      <formula1>$T$109:$T$116</formula1>
    </dataValidation>
    <dataValidation type="list" allowBlank="1" showInputMessage="1" showErrorMessage="1" sqref="B752:B769" xr:uid="{9B1E3D3D-D583-4BCE-8BE4-5AA83D30FCE4}">
      <formula1>$E$104:$E$141</formula1>
    </dataValidation>
    <dataValidation type="list" allowBlank="1" showInputMessage="1" showErrorMessage="1" sqref="P413" xr:uid="{79FD706A-CAEE-43A5-B3A5-807B8AC1D904}">
      <formula1>$K$115:$K$119</formula1>
    </dataValidation>
    <dataValidation type="list" allowBlank="1" showInputMessage="1" showErrorMessage="1" sqref="R413 AJ413" xr:uid="{304A24B3-87F3-4E08-A084-0B9A0301E5D1}">
      <formula1>$N$115:$N$118</formula1>
    </dataValidation>
    <dataValidation type="list" allowBlank="1" showInputMessage="1" showErrorMessage="1" sqref="E413" xr:uid="{67A053E7-4A20-4848-8BBB-3A58D4E71A8F}">
      <formula1>$H$107:$H$109</formula1>
    </dataValidation>
    <dataValidation type="list" allowBlank="1" showInputMessage="1" showErrorMessage="1" sqref="W647:W652" xr:uid="{8CBDF1AD-AB0D-465E-BACE-3784F939E0B1}">
      <formula1>$R$115:$R$116</formula1>
    </dataValidation>
    <dataValidation type="list" allowBlank="1" showInputMessage="1" showErrorMessage="1" sqref="B413:B415" xr:uid="{69B702E7-24AE-407E-A4C7-199E942E6FEC}">
      <formula1>$E$110:$E$147</formula1>
    </dataValidation>
    <dataValidation type="list" allowBlank="1" showInputMessage="1" showErrorMessage="1" sqref="K316 K713 K716 K719 K722 K692 K695 K698 K701 K683 K686 K689 K668 K671 K674 K677 K680 K547 K550 K553 K556 K365 K368 K371 K374 K377 K380 K344 K347 K350 K353 K356 K359 K362 K298 K301 K304 K307 K310 K319 K313" xr:uid="{9D1C7637-D5B9-4195-AAE2-166B8755364A}">
      <formula1>$H$117:$H$121</formula1>
    </dataValidation>
    <dataValidation type="list" allowBlank="1" showInputMessage="1" showErrorMessage="1" sqref="N298 N731 N716 N719 N722 N713 N695 N698 N701 N692 N686 N689 N683 N671 N674 N677 N680 N668 N550 N553 N556 N547 N368 N371 N374 N377 N380 N365 N347 N350 N353 N356 N359 N362 N344 N301 N304 N307 N310 N319 N313 N316 K176 K180" xr:uid="{475C9456-21B9-458F-83C8-383B15359257}">
      <formula1>$H$122:$H$126</formula1>
    </dataValidation>
    <dataValidation type="list" allowBlank="1" showInputMessage="1" showErrorMessage="1" sqref="P298 P728 P731 P734 P725 P716 P719 P722 P713 P695 P698 P701 P692 P686 P689 P683 P671 P674 P677 P680 P668 P550 P553 P556 P547 P368 P371 P374 P377 P380 P365 P347 P350 P353 P356 P359 P362 P344 P301 P304 P307 P310 P319 P313 P316" xr:uid="{FC77762C-661E-4136-B84C-1659DE109C04}">
      <formula1>$K$122:$K$126</formula1>
    </dataValidation>
    <dataValidation type="list" allowBlank="1" showInputMessage="1" showErrorMessage="1" sqref="R298 AJ725 R728 AJ728 R731 AJ731 R734 AJ734 R725 AJ713 R716 AJ716 R719 AJ719 R722 AJ722 R713 AJ692 R695 AJ695 R698 AJ698 R701 AJ701 R692 AJ683 R686 AJ686 R689 AJ689 R683 AJ668 R671 AJ671 R674 AJ674 R677 AJ677 R680 AJ680 R668 AJ547 R550 AJ550 R553 AJ553 R556 AJ556 R547 AJ365 R368 AJ368 R371 AJ371 R374 AJ374 R377 AJ377 R380 AJ380 R365 AJ344 R347 AJ347 R350 AJ350 R353 AJ353 R356 AJ356 R359 AJ359 R362 AJ362 R344 AJ298 R301 AJ301 R304 AJ304 R307 AJ307 R310 R319 AJ310 AJ319 R313 AJ313 R316 AJ316" xr:uid="{CEC165E3-CCAD-40C5-BACF-6262BE851292}">
      <formula1>$N$122:$N$125</formula1>
    </dataValidation>
    <dataValidation type="list" allowBlank="1" showInputMessage="1" showErrorMessage="1" sqref="U730 U719:U722 U716 U713 U701:U703 U695:U698 U692 U686:U689 U683 U680 U671:U677 U668 U547:U558 U371 U374 U377 U380 U365:U368 U362 U359 U356 U353 U350 U347 U344 U298:U321" xr:uid="{42C0C4A9-2E87-456F-8688-394736D0F372}">
      <formula1>$P$122:$P$124</formula1>
    </dataValidation>
    <dataValidation type="list" allowBlank="1" showInputMessage="1" showErrorMessage="1" sqref="W105:W114 V730 V719:V722 V716 V713 V701:V703 V695:V698 V692 V686:V689 V683 V680 V671:V677 V668 V547:V558 V371 V374 V377 V380 V365:V368 V362 V359 V356 V353 V350 V347 V344 W118:W124 V298:V321" xr:uid="{7426EBCC-8F0B-438D-9173-B16292C1AB71}">
      <formula1>$R$122:$R$123</formula1>
    </dataValidation>
    <dataValidation type="list" allowBlank="1" showInputMessage="1" showErrorMessage="1" sqref="W730 W719:W722 W716 W713 W701:W703 W695:W698 W692 W686:W689 W683 W680 W671:W677 W668 W547:W558 V516:V521 V503:V511 W371 W374 W377 W380 W365:W368 W362 W359 W356 W353 W350 W347 W344 V184:V198 V245 V250 V238:V241 V214:V216 V200:V203 V221:V227 V233:V236 V254:V257 W298:W321" xr:uid="{F89FA93B-3E7F-429E-B6E6-81AE31317884}">
      <formula1>$R$124:$R$125</formula1>
    </dataValidation>
    <dataValidation type="list" allowBlank="1" showInputMessage="1" showErrorMessage="1" sqref="Y730 Y719:Y722 Y716 Y713 Y701:Y703 Y695:Y698 Y692 Y686:Y689 Y683 Y680 Y671:Y677 Y668 Y547:Y558 X512:X515 X467:X502 Y371 Y374 Y377 Y380 Y365:Y368 Y362 Y359 Y356 Y353 Y350 Y347 Y344 Y298:Y321" xr:uid="{64A3006F-7D16-4B64-8F96-E839A34D3F07}">
      <formula1>$S$126:$S$127</formula1>
    </dataValidation>
    <dataValidation type="list" allowBlank="1" showInputMessage="1" showErrorMessage="1" sqref="AK316 AK725 AK728 AK731 AK734 AK713 AK716 AK719 AK722 AK692 AK695 AK698 AK701 AK683 AK686 AK689 AK668 AK671 AK674 AK677 AK680 AK547 AK550 AK553 AK556 AK365 AK368 AK371 AK374 AK377 AK380 AK344 AK347 AK350 AK353 AK356 AK359 AK362 AK298 AK301 AK304 AK307 AK310 AK319 AK313" xr:uid="{D4CF20C4-3722-4516-BB55-92E5564F34BB}">
      <formula1>$K$127:$K$130</formula1>
    </dataValidation>
    <dataValidation type="list" allowBlank="1" showInputMessage="1" showErrorMessage="1" sqref="E298 E716 E719 E722 E713 E695 E698 E701 E692 E686 E689 E683 E671 E674 E677 E680 E668 E550 E553 E556 E547 E368 E371 E374 E377 E380 E365 E362 E347 E350 E353 E356 E359 E344 E301 E304 E310 E319 E313 E316 E307" xr:uid="{9A606451-B87E-4643-84FC-F352FB1313EE}">
      <formula1>$H$114:$H$116</formula1>
    </dataValidation>
    <dataValidation type="list" allowBlank="1" showInputMessage="1" showErrorMessage="1" sqref="I713:I724 I668:I703 I547:I558 I344:I382 I298:I321" xr:uid="{E5412481-2666-43FD-B2F8-0761DAA30E4C}">
      <formula1>$I$114:$I$119</formula1>
    </dataValidation>
    <dataValidation type="list" allowBlank="1" showInputMessage="1" showErrorMessage="1" sqref="L713:L724 L668:L703 L547:L558 L344:L382 L298:L321" xr:uid="{54DAC867-3420-4D36-91E5-03C42BB2CBBC}">
      <formula1>$T$122:$T$129</formula1>
    </dataValidation>
    <dataValidation type="list" allowBlank="1" showInputMessage="1" showErrorMessage="1" sqref="I105:I126" xr:uid="{C7F67190-7A62-487F-A876-102868A2087B}">
      <formula1>$I$112:$I$117</formula1>
    </dataValidation>
    <dataValidation type="list" allowBlank="1" showInputMessage="1" showErrorMessage="1" sqref="N105 K453 K450 K456 K447 K444 K441 K437 K434 K460 K463 K419 K431 K422 K410 K407 K416 K428 K392 K388:K389 K383 N108 N111:N112 N121 N118 N124 K413" xr:uid="{C20EB101-0B5F-4982-BAB5-25B1B985BAF9}">
      <formula1>$H$120:$H$124</formula1>
    </dataValidation>
    <dataValidation type="list" allowBlank="1" showInputMessage="1" showErrorMessage="1" sqref="K124 K105 K108 K111:K112 K121 K118 N413" xr:uid="{D47C003C-8F88-4F86-8EB6-1ABE3A9AAC83}">
      <formula1>$H$115:$H$119</formula1>
    </dataValidation>
    <dataValidation type="list" allowBlank="1" showInputMessage="1" showErrorMessage="1" sqref="P105 P108 P111:P112 P121 P118 P124" xr:uid="{CF543CE8-1A7A-47B9-BBF4-B16F9F4FF16A}">
      <formula1>$K$120:$K$124</formula1>
    </dataValidation>
    <dataValidation type="list" allowBlank="1" showInputMessage="1" showErrorMessage="1" sqref="R105 AJ105 R108 AJ108 R111:R112 AJ111:AJ112 AJ121 R124 AJ124 R118 AJ118 R121" xr:uid="{C2FBC5F4-5EE2-49D7-A259-00FE15088355}">
      <formula1>$N$120:$N$123</formula1>
    </dataValidation>
    <dataValidation type="list" allowBlank="1" showInputMessage="1" showErrorMessage="1" sqref="AK118 AK105 AK108 AK111:AK112 AK121 AK124" xr:uid="{D41D9EE7-0EAF-4630-8995-9E6B782F046B}">
      <formula1>$K$125:$K$128</formula1>
    </dataValidation>
    <dataValidation type="list" allowBlank="1" showInputMessage="1" showErrorMessage="1" sqref="E124 E108 E111:E112 E115 E118 E121 E105" xr:uid="{86D17B9B-54C5-48FE-A3EB-785A84990095}">
      <formula1>$H$112:$H$114</formula1>
    </dataValidation>
    <dataValidation type="list" allowBlank="1" showInputMessage="1" showErrorMessage="1" sqref="U105:U114 U118:U124" xr:uid="{2F6DF229-E3C8-472F-8937-29BD94A14C28}">
      <formula1>$P$120:$P$122</formula1>
    </dataValidation>
    <dataValidation type="list" allowBlank="1" showInputMessage="1" showErrorMessage="1" sqref="Y105:Y114 X516:X521 X503:X511 Y118:Y124 X184:X187 X238:X241 X250 X190:X198 X214:X216 X200:X203 X221:X227 X233:X236 X245 X254:X257" xr:uid="{CCBEA303-F3FE-4078-9439-05E244F984C9}">
      <formula1>$S$124:$S$125</formula1>
    </dataValidation>
    <dataValidation type="list" allowBlank="1" showInputMessage="1" showErrorMessage="1" sqref="K485 N749 N746 N743 N740 N737 K519 K512 K516 K470 K473 K476 K479 K488 K482 K467" xr:uid="{FADA3915-5E25-4E2C-932E-5A5631F2F0F0}">
      <formula1>$H$121:$H$125</formula1>
    </dataValidation>
    <dataValidation type="list" allowBlank="1" showInputMessage="1" showErrorMessage="1" sqref="P737 P749 P746 P743 P740" xr:uid="{BCCFD9C0-2089-423E-99CA-EE84F315490F}">
      <formula1>$K$121:$K$125</formula1>
    </dataValidation>
    <dataValidation type="list" allowBlank="1" showInputMessage="1" showErrorMessage="1" sqref="R737 AJ749 R749 AJ746 R746 AJ743 R743 AJ740 R740 AJ737" xr:uid="{A6109F09-85B6-4313-B4EC-402542A28721}">
      <formula1>$N$121:$N$124</formula1>
    </dataValidation>
    <dataValidation type="list" allowBlank="1" showInputMessage="1" showErrorMessage="1" sqref="U737 U749 U746 U743 U740" xr:uid="{2F9BDB9C-F318-4B5B-B210-1CC0BFD052C4}">
      <formula1>$P$121:$P$123</formula1>
    </dataValidation>
    <dataValidation type="list" allowBlank="1" showInputMessage="1" showErrorMessage="1" sqref="V8:V17 V90:V104 W746 W743 W740 W737 V641:V643 V635:V638 V522:V534 W749 V20:V29" xr:uid="{89B9C922-4FAA-466C-877D-F1760F7FE7EA}">
      <formula1>$R$123:$R$124</formula1>
    </dataValidation>
    <dataValidation type="list" allowBlank="1" showInputMessage="1" showErrorMessage="1" sqref="Y737 Y749 Y746 Y743 Y740 X383:X394 X407:X425 X428:X466" xr:uid="{9C5C599D-EF3B-49AD-A9C3-D7BCF834F3BE}">
      <formula1>$S$125:$S$126</formula1>
    </dataValidation>
    <dataValidation type="list" allowBlank="1" showInputMessage="1" showErrorMessage="1" sqref="AK737 AK749 AK746 AK743 AK740" xr:uid="{632753E1-6889-4047-B188-DF5A4B32AB6B}">
      <formula1>$K$126:$K$129</formula1>
    </dataValidation>
    <dataValidation type="list" allowBlank="1" showInputMessage="1" showErrorMessage="1" sqref="E737 E749 E746 E743 E740" xr:uid="{98613065-B9DA-40DD-9047-9D6480D5B976}">
      <formula1>$H$113:$H$115</formula1>
    </dataValidation>
    <dataValidation type="list" allowBlank="1" showInputMessage="1" showErrorMessage="1" sqref="X737 X749 X746 X743 X740" xr:uid="{407CBBA1-491D-4DCC-A11C-DEFE56923206}">
      <formula1>$S$121:$S$122</formula1>
    </dataValidation>
    <dataValidation type="list" allowBlank="1" showInputMessage="1" showErrorMessage="1" sqref="I737:I751" xr:uid="{E677A8E2-5227-494E-989B-EB0CAB97EC23}">
      <formula1>$I$113:$I$118</formula1>
    </dataValidation>
    <dataValidation type="list" allowBlank="1" showInputMessage="1" showErrorMessage="1" sqref="L737:L751" xr:uid="{D180FB59-8597-4E4A-96C6-6006B5698A66}">
      <formula1>$T$121:$T$128</formula1>
    </dataValidation>
    <dataValidation type="list" allowBlank="1" showInputMessage="1" showErrorMessage="1" sqref="K541 K535 K538 K544 K276 K280" xr:uid="{D5A3F29A-966C-4AD9-AAB6-BED488C5C344}">
      <formula1>$H$105:$H$109</formula1>
    </dataValidation>
    <dataValidation type="list" allowBlank="1" showInputMessage="1" showErrorMessage="1" sqref="N535 N538 N544 N541" xr:uid="{F08055FD-F6EF-41BC-969A-7726D8F38CE4}">
      <formula1>$H$110:$H$114</formula1>
    </dataValidation>
    <dataValidation type="list" allowBlank="1" showInputMessage="1" showErrorMessage="1" sqref="P535 P538 P544 P541" xr:uid="{00DC17DF-0858-4CE9-BB76-3F201353E2FF}">
      <formula1>$K$110:$K$114</formula1>
    </dataValidation>
    <dataValidation type="list" allowBlank="1" showInputMessage="1" showErrorMessage="1" sqref="R535 AJ535 R538 AJ538 R544 AJ544 R541 AJ541" xr:uid="{FD29D026-4F2E-43D7-9AF4-F85A072E20F7}">
      <formula1>$N$110:$N$113</formula1>
    </dataValidation>
    <dataValidation type="list" allowBlank="1" showInputMessage="1" showErrorMessage="1" sqref="AK541 AK535 AK538 AK544" xr:uid="{5334868F-4CA1-4F80-AA77-01817FD7B810}">
      <formula1>$K$115:$K$118</formula1>
    </dataValidation>
    <dataValidation type="list" allowBlank="1" showInputMessage="1" showErrorMessage="1" sqref="E535 E538 E544 E541 E276" xr:uid="{062C866B-0074-4CA3-B8C3-5ED959ED12B8}">
      <formula1>$H$102:$H$104</formula1>
    </dataValidation>
    <dataValidation type="list" allowBlank="1" showInputMessage="1" showErrorMessage="1" sqref="I535:I546 I276:I283" xr:uid="{31F7DD7C-ED39-4CF1-AEDF-BAE4888670BF}">
      <formula1>$I$102:$I$107</formula1>
    </dataValidation>
    <dataValidation type="list" allowBlank="1" showInputMessage="1" showErrorMessage="1" sqref="L535:L546" xr:uid="{E46BA44E-B579-4B81-B88C-F018A64DDBFD}">
      <formula1>$T$110:$T$117</formula1>
    </dataValidation>
    <dataValidation type="list" allowBlank="1" showInputMessage="1" showErrorMessage="1" sqref="B535:B546 B276:B279" xr:uid="{32FDCE14-6566-445E-A496-2B98F7416B94}">
      <formula1>$E$105:$E$142</formula1>
    </dataValidation>
    <dataValidation type="list" allowBlank="1" showInputMessage="1" showErrorMessage="1" sqref="U535:U546" xr:uid="{C1A3BD19-E67C-4D30-BA36-2FACEC4EC45F}">
      <formula1>$P$110:$P$112</formula1>
    </dataValidation>
    <dataValidation type="list" allowBlank="1" showInputMessage="1" showErrorMessage="1" sqref="V535:V546" xr:uid="{6F803FEE-639F-43C8-AD83-682857369652}">
      <formula1>$R$110:$R$111</formula1>
    </dataValidation>
    <dataValidation type="list" allowBlank="1" showInputMessage="1" showErrorMessage="1" sqref="X322:X343 Y535:Y546 X580:X592" xr:uid="{84AA8489-A52D-4182-AADF-361634AB78BE}">
      <formula1>$S$114:$S$115</formula1>
    </dataValidation>
    <dataValidation type="list" allowBlank="1" showInputMessage="1" showErrorMessage="1" sqref="X535:X546" xr:uid="{68412244-4FA0-4D04-BA2D-DCECC818E748}">
      <formula1>$S$110:$S$111</formula1>
    </dataValidation>
    <dataValidation type="list" allowBlank="1" showInputMessage="1" showErrorMessage="1" sqref="N647 N650" xr:uid="{D7531401-468D-402F-A1FA-44C7BD0C6C83}">
      <formula1>$H$113:$H$117</formula1>
    </dataValidation>
    <dataValidation type="list" allowBlank="1" showInputMessage="1" showErrorMessage="1" sqref="K29 K20 K17 K14 K11 K635 K638 K641 K532 K529 K526 K522:K523 P115 K90 K99 K96 K93 K26 K23 K8 K102" xr:uid="{9F097042-899A-4FB8-8C96-F33426C0C2EB}">
      <formula1>$H$118:$H$122</formula1>
    </dataValidation>
    <dataValidation type="list" allowBlank="1" showInputMessage="1" showErrorMessage="1" sqref="V105:V114 V118:V124" xr:uid="{0DDCF57E-8EA6-4269-865B-8425A3305519}">
      <formula1>$R$120:$R$121</formula1>
    </dataValidation>
    <dataValidation type="list" allowBlank="1" showInputMessage="1" showErrorMessage="1" sqref="X730 X719:X722 X716 X713 X701:X703 X695:X698 X692 X686:X689 X683 X680 X671:X677 X668 X547:X558 X371 X374 X377 X380 X365:X368 X362 X359 X356 X353 X350 X347 X344 X298:X321" xr:uid="{CFCDBFC4-950A-44A6-BB8D-E4961B72249C}">
      <formula1>$S$122:$S$123</formula1>
    </dataValidation>
    <dataValidation type="list" allowBlank="1" showInputMessage="1" showErrorMessage="1" sqref="Y322:Y343 Y580:Y592" xr:uid="{5A22786F-B4D7-45F9-BD43-C1117ACD90FB}">
      <formula1>$S$118:$S$119</formula1>
    </dataValidation>
    <dataValidation type="list" allowBlank="1" showInputMessage="1" showErrorMessage="1" sqref="K644 K404 K401 K398 K395 K605 K602 K599 K596 K593 K632 K629 K626 K623 K620" xr:uid="{4711527C-CECB-4D1F-8C4B-C10870E31F7A}">
      <formula1>$H$107:$H$111</formula1>
    </dataValidation>
    <dataValidation type="list" allowBlank="1" showInputMessage="1" showErrorMessage="1" sqref="N644 N395 N404 N401 N398 N593 N605 N602 N599 N596 N620 N629 N632 N626 N623" xr:uid="{80BFA912-909E-4252-849D-CE7A94FFAFA2}">
      <formula1>$H$112:$H$116</formula1>
    </dataValidation>
    <dataValidation type="list" allowBlank="1" showInputMessage="1" showErrorMessage="1" sqref="P644 P395 P404 P401 P398 P593 P605 P602 P599 P596 P620 P629 P632 P626 P623" xr:uid="{14FBBD90-A472-4D07-8693-4D2E7C004510}">
      <formula1>$K$112:$K$116</formula1>
    </dataValidation>
    <dataValidation type="list" allowBlank="1" showInputMessage="1" showErrorMessage="1" sqref="R644 AJ644 R395 AJ404 R404 AJ401 R401 AJ398 R398 AJ395 R593 AJ605 R605 AJ602 R602 AJ599 R599 AJ596 R596 AJ593 R620 R632 AJ632 R629 AJ629 R626 AJ626 R623 AJ623 AJ620" xr:uid="{D685EE46-F02B-4187-9C96-09A469867774}">
      <formula1>$N$112:$N$115</formula1>
    </dataValidation>
    <dataValidation type="list" allowBlank="1" showInputMessage="1" showErrorMessage="1" sqref="AK644 AK404 AK401 AK398 AK395 AK605 AK602 AK599 AK596 AK593 AK632 AK629 AK626 AK623 AK620" xr:uid="{7EAE3DFD-D192-430B-9AD3-EADFE5137946}">
      <formula1>$K$117:$K$120</formula1>
    </dataValidation>
    <dataValidation type="list" allowBlank="1" showInputMessage="1" showErrorMessage="1" sqref="E644 E404 E398 E401 E395 E593 E605 E602 E599 E596 E620 E632 E629 E626 E623" xr:uid="{20B6B743-8CE4-479B-8E31-5310E5F47A00}">
      <formula1>$H$104:$H$106</formula1>
    </dataValidation>
    <dataValidation type="list" allowBlank="1" showInputMessage="1" showErrorMessage="1" sqref="U644 U395:U406 U593 U596 U599 U602 U605 U620:U634" xr:uid="{1FAAD591-4E05-467F-B385-1C320A99C4B7}">
      <formula1>$P$112:$P$114</formula1>
    </dataValidation>
    <dataValidation type="list" allowBlank="1" showInputMessage="1" showErrorMessage="1" sqref="W535:W546 V644 V395:V406 V593 V596 V599 V602 V605 V620:V634" xr:uid="{1618B91B-E275-44BB-987F-6BACBD2A7298}">
      <formula1>$R$112:$R$113</formula1>
    </dataValidation>
    <dataValidation type="list" allowBlank="1" showInputMessage="1" showErrorMessage="1" sqref="V322:V343 W644 W395:W406 V580:V592 W593 W596 W599 W602 W605 W620:W634" xr:uid="{7B5BEBBC-905B-42F2-8697-8808C87E1893}">
      <formula1>$R$114:$R$115</formula1>
    </dataValidation>
    <dataValidation type="list" allowBlank="1" showInputMessage="1" showErrorMessage="1" sqref="X644 X395:X406 X593 X596 X599 X602 X605 X620:X634" xr:uid="{0887BB76-F6D9-4F21-87F8-F2A1F9405D25}">
      <formula1>$S$112:$S$113</formula1>
    </dataValidation>
    <dataValidation type="list" allowBlank="1" showInputMessage="1" showErrorMessage="1" sqref="I644:I646 I395:I406 I593:I607 I620:I634" xr:uid="{AB3B4A8A-B86E-48BA-8E72-6B5D4CC24840}">
      <formula1>$I$104:$I$109</formula1>
    </dataValidation>
    <dataValidation type="list" allowBlank="1" showInputMessage="1" showErrorMessage="1" sqref="L644:L646 L395:L406 L593:L607 L620:L634" xr:uid="{F79A6D6F-4C2A-40AB-91C5-9C84D6F1348D}">
      <formula1>$T$112:$T$119</formula1>
    </dataValidation>
    <dataValidation type="list" allowBlank="1" showInputMessage="1" showErrorMessage="1" sqref="B644:B646 B395:B406 B593:B607 B620:B634" xr:uid="{684DC8D3-201A-43ED-92F7-DF755B935040}">
      <formula1>$E$107:$E$144</formula1>
    </dataValidation>
    <dataValidation type="list" allowBlank="1" showInputMessage="1" showErrorMessage="1" sqref="K127 K608 K611 K614 K617 K142 K148 K145 K138:K139 K133 K130 K151" xr:uid="{32F7FFD9-E3C6-4D6B-8608-12D37A2DBCAB}">
      <formula1>$H$111:$H$115</formula1>
    </dataValidation>
    <dataValidation type="list" allowBlank="1" showInputMessage="1" showErrorMessage="1" sqref="N127 K749 K746 K743 K740 K737 N611 N614 N617 N608 N142 N148 N145 N138:N139 N133 N130 N151" xr:uid="{D63AA79E-80D0-45A0-B316-6A5A7A690D8A}">
      <formula1>$H$116:$H$120</formula1>
    </dataValidation>
    <dataValidation type="list" allowBlank="1" showInputMessage="1" showErrorMessage="1" sqref="P127 P611 P614 P617 P608 P142 P148 P145 P138:P139 P133 P130 P151" xr:uid="{D5957909-B5FF-4B40-B017-5771C09D4BD0}">
      <formula1>$K$116:$K$120</formula1>
    </dataValidation>
    <dataValidation type="list" allowBlank="1" showInputMessage="1" showErrorMessage="1" sqref="R127 AJ608 R611 AJ611 R614 AJ614 R617 AJ617 R608 AJ142 R142 AJ148 R148 AJ145 AJ138:AJ139 R145 R138:R139 AJ133 R133 AJ130 R130 AJ127 AJ151 R151" xr:uid="{4B360027-F9FC-4453-B489-E58788062966}">
      <formula1>$N$116:$N$119</formula1>
    </dataValidation>
    <dataValidation type="list" allowBlank="1" showInputMessage="1" showErrorMessage="1" sqref="U127:U153 U608:U619" xr:uid="{D7009CBF-BEC5-4121-8994-6464E2059E9A}">
      <formula1>$P$116:$P$118</formula1>
    </dataValidation>
    <dataValidation type="list" allowBlank="1" showInputMessage="1" showErrorMessage="1" sqref="W580:W592 V127:V153 W322:W343 V608:V619" xr:uid="{E0507A2D-BCC1-453E-8B5E-BCC3F64CFDC1}">
      <formula1>$R$116:$R$117</formula1>
    </dataValidation>
    <dataValidation type="list" allowBlank="1" showInputMessage="1" showErrorMessage="1" sqref="W127:W153 W608:W619" xr:uid="{EB5A05B4-0D4F-4583-A8E9-CE6E19799BE4}">
      <formula1>$R$118:$R$119</formula1>
    </dataValidation>
    <dataValidation type="list" allowBlank="1" showInputMessage="1" showErrorMessage="1" sqref="X105:X114 Y127:Y153 X118:X124 Y608:Y619" xr:uid="{2374F6A0-965A-42F0-928C-E43F58992B8A}">
      <formula1>$S$120:$S$121</formula1>
    </dataValidation>
    <dataValidation type="list" allowBlank="1" showInputMessage="1" showErrorMessage="1" sqref="AK127 AK608 AK611 AK614 AK617 AK142 AK148 AK145 AK138:AK139 AK133 AK130 AK151" xr:uid="{D7923FCA-9CAE-4B1B-8F86-654CAA207333}">
      <formula1>$K$121:$K$124</formula1>
    </dataValidation>
    <dataValidation type="list" allowBlank="1" showInputMessage="1" showErrorMessage="1" sqref="E127 E611 E614 E617 E608 E142 E148 E145 E138:E139 E133 E130 E151" xr:uid="{6A1328DC-AF72-479F-B9C2-AB1961B4DD59}">
      <formula1>$H$108:$H$110</formula1>
    </dataValidation>
    <dataValidation type="list" allowBlank="1" showInputMessage="1" showErrorMessage="1" sqref="Y605 Y644 X127:X153 Y395:Y406 Y593 Y596 Y599 Y602 X608:X619 Y620:Y634" xr:uid="{BFA25BA3-25FE-4C36-90FF-3C343E130DD7}">
      <formula1>$S$116:$S$117</formula1>
    </dataValidation>
    <dataValidation type="list" allowBlank="1" showInputMessage="1" showErrorMessage="1" sqref="L127:L153 L608:L619" xr:uid="{10D9BFEA-ED9D-4784-B332-3DEFFEE743E0}">
      <formula1>$T$116:$T$123</formula1>
    </dataValidation>
    <dataValidation type="list" allowBlank="1" showInputMessage="1" showErrorMessage="1" sqref="X115:X117" xr:uid="{EF63B104-7BF1-4618-9FA6-A6351607AA52}">
      <formula1>$P$118:$P$119</formula1>
    </dataValidation>
    <dataValidation type="list" allowBlank="1" showInputMessage="1" showErrorMessage="1" sqref="W295:W297" xr:uid="{70099CFA-B37F-48C8-8E9D-1CDF9CFD0802}">
      <formula1>$O$114:$O$115</formula1>
    </dataValidation>
    <dataValidation type="list" allowBlank="1" showInputMessage="1" showErrorMessage="1" sqref="AK752 AK755 AK758 AK761 AK767 AK764" xr:uid="{9CE5B6DF-334A-4D72-991B-5B701B3F10B7}">
      <formula1>$K$114:$K$117</formula1>
    </dataValidation>
    <dataValidation type="list" allowBlank="1" showInputMessage="1" showErrorMessage="1" sqref="I127:I153 I608:I619" xr:uid="{55AE30D9-0F54-44DB-9138-76EDBEBE72FF}">
      <formula1>$I$108:$I$113</formula1>
    </dataValidation>
    <dataValidation type="list" allowBlank="1" showInputMessage="1" showErrorMessage="1" sqref="B127:B153 B608:B619" xr:uid="{6136B206-1C45-4DE0-91ED-7626CF6FDC02}">
      <formula1>$E$111:$E$148</formula1>
    </dataValidation>
    <dataValidation type="list" allowBlank="1" showInputMessage="1" showErrorMessage="1" sqref="L559:L579 L779:L787 L653:L667" xr:uid="{0E6B47AA-C7D6-473A-B0DD-42A19E0D9843}">
      <formula1>$T$119:$T$126</formula1>
    </dataValidation>
    <dataValidation type="list" allowBlank="1" showInputMessage="1" showErrorMessage="1" sqref="I559:I579 I779:I787 I653:I667" xr:uid="{045E4F42-5658-4DEA-8592-8C4887F272EE}">
      <formula1>$I$111:$I$116</formula1>
    </dataValidation>
    <dataValidation type="list" allowBlank="1" showInputMessage="1" showErrorMessage="1" sqref="X559 X779:X787 X653:X667 X577:X579 X565:X574 X562" xr:uid="{79954FD0-08A5-4A7A-B573-836B9DAABA09}">
      <formula1>$S$119:$S$120</formula1>
    </dataValidation>
    <dataValidation type="list" allowBlank="1" showInputMessage="1" showErrorMessage="1" sqref="E559 E785 E782 E779 E666 E663 E660 E658 E656 E653 E577 E574 E571 E568 E565 E562" xr:uid="{7C9EC9EA-8E50-432C-A284-29A4DD3D38E9}">
      <formula1>$H$111:$H$113</formula1>
    </dataValidation>
    <dataValidation type="list" allowBlank="1" showInputMessage="1" showErrorMessage="1" sqref="AK559 AK785 AK782 AK779 AK663 AK660 AK653 AK656 AK658 AK666 AK571 AK577 AK568 AK574 AK565 AK562" xr:uid="{14B4ED1A-923E-4A65-810E-9167EC81CBBB}">
      <formula1>$K$124:$K$127</formula1>
    </dataValidation>
    <dataValidation type="list" allowBlank="1" showInputMessage="1" showErrorMessage="1" sqref="X8:X17 X90:X104 Y653:Y667 X641:X643 X635:X638 Y577:Y579 Y565:Y574 Y562 Y559 X522:X534 Y779:Y787 X20:X29" xr:uid="{53EE5B36-66F8-454A-8EF3-AF83F473DA90}">
      <formula1>$S$123:$S$124</formula1>
    </dataValidation>
    <dataValidation type="list" allowBlank="1" showInputMessage="1" showErrorMessage="1" sqref="W559 W779:W787 V749 V746 V743 V740 V737 W653:W667 W577:W579 W565:W574 W562" xr:uid="{DBA760B8-0B28-4A89-BD2E-F7E0B9E57FD5}">
      <formula1>$R$121:$R$122</formula1>
    </dataValidation>
    <dataValidation type="list" allowBlank="1" showInputMessage="1" showErrorMessage="1" sqref="V559 V779:V787 V653:V667 V577:V579 V565:V574 V562" xr:uid="{3366BB00-E115-40BD-8A7C-C4B6DACC52E4}">
      <formula1>$R$119:$R$120</formula1>
    </dataValidation>
    <dataValidation type="list" allowBlank="1" showInputMessage="1" showErrorMessage="1" sqref="U559 U779:U787 U653:U667 U577:U579 U565:U574 U562" xr:uid="{156C99A4-FFFA-41B9-88A6-9EE2FDF28F13}">
      <formula1>$P$119:$P$121</formula1>
    </dataValidation>
    <dataValidation type="list" allowBlank="1" showInputMessage="1" showErrorMessage="1" sqref="R559 AJ785 R785 AJ782 R782 AJ779 R779 AJ666 R666 AJ663 R663 AJ660 R660 AJ658 R658 AJ656 R656 AJ653 R653 AJ571 R577 R574 R571 AJ577 AJ568 R568 AJ574 AJ565 R565 AJ562 R562 AJ559" xr:uid="{0A0CB5A8-C016-4FE0-80F6-F5D5DB30DF4B}">
      <formula1>$N$119:$N$122</formula1>
    </dataValidation>
    <dataValidation type="list" allowBlank="1" showInputMessage="1" showErrorMessage="1" sqref="P559 P785 P782 P779 P666 P663 P660 P658 P656 P653 P571 P574 P577 P568 P565 P562" xr:uid="{F9949546-2F43-4BFB-9D05-44F697E082F0}">
      <formula1>$K$119:$K$123</formula1>
    </dataValidation>
    <dataValidation type="list" allowBlank="1" showInputMessage="1" showErrorMessage="1" sqref="K499 N785 N782 N779 N666 N663 N660 N658 N656 N653 N571 N574 N577 N568 N565 N562 N559 K503 K506 K509 K491 K495 K214 K251 K209:K210 K196 K206 K190 K193 K199 K187 K225:K227 K221:K222 K217:K218 K236:K238 K233 K230 K241 K244:K245 K248 K202:K203 K184 K254:K255" xr:uid="{BE5F5BC1-AAEE-4A2F-A88D-293696873E78}">
      <formula1>$H$119:$H$123</formula1>
    </dataValidation>
    <dataValidation type="list" allowBlank="1" showInputMessage="1" showErrorMessage="1" sqref="N322 K785 K782 K779 K666 K663 K660 K658 K656 K653 N590 N583 N587 N580 K577 K571 K568 K574 K565 K562 K559 N326 N329 N332 N334 N337 N341 N339" xr:uid="{7B002C67-0B0C-4E8E-B96B-88AF1EAE789A}">
      <formula1>$H$114:$H$118</formula1>
    </dataValidation>
    <dataValidation type="list" allowBlank="1" showInputMessage="1" showErrorMessage="1" sqref="B172:B175 B154:B164 B167" xr:uid="{B51977F3-B35A-41BD-9C8C-89EAAC871816}">
      <formula1>$E$156:$E$183</formula1>
    </dataValidation>
    <dataValidation type="list" allowBlank="1" showInputMessage="1" showErrorMessage="1" sqref="L176:L183" xr:uid="{DDF3B102-D5A7-4D0F-9576-C162BDF7BC35}">
      <formula1>$T$127:$T$134</formula1>
    </dataValidation>
    <dataValidation type="list" allowBlank="1" showInputMessage="1" showErrorMessage="1" sqref="AK180" xr:uid="{5ED4B1F3-54D4-483D-A187-CBAA551C9D55}">
      <formula1>$K$132:$K$135</formula1>
    </dataValidation>
    <dataValidation type="list" allowBlank="1" showInputMessage="1" showErrorMessage="1" sqref="Y176:Y183" xr:uid="{80F253F9-CDC2-4B09-B9F5-20D4CD9CDB55}">
      <formula1>$S$131:$S$132</formula1>
    </dataValidation>
    <dataValidation type="list" allowBlank="1" showInputMessage="1" showErrorMessage="1" sqref="W176:W183" xr:uid="{8607984A-9A37-4870-88EE-C96817E91A5C}">
      <formula1>$R$129:$R$130</formula1>
    </dataValidation>
    <dataValidation type="list" allowBlank="1" showInputMessage="1" showErrorMessage="1" sqref="U176:U183" xr:uid="{B9F899FE-5738-410C-83DF-8EE178CAE733}">
      <formula1>$P$127:$P$129</formula1>
    </dataValidation>
    <dataValidation type="list" allowBlank="1" showInputMessage="1" showErrorMessage="1" sqref="R176 R180" xr:uid="{282EEB3C-98AE-4EBD-B45A-5C4DBDC98287}">
      <formula1>$N$127:$N$130</formula1>
    </dataValidation>
    <dataValidation type="list" allowBlank="1" showInputMessage="1" showErrorMessage="1" sqref="P176 P180" xr:uid="{043A468A-3579-450E-AB74-6F36FCC4F3C6}">
      <formula1>$K$127:$K$131</formula1>
    </dataValidation>
    <dataValidation type="list" allowBlank="1" showInputMessage="1" showErrorMessage="1" sqref="N176 N180" xr:uid="{0CB83F78-F86B-43A1-AD77-67EF2320E855}">
      <formula1>$H$127:$H$131</formula1>
    </dataValidation>
    <dataValidation type="list" allowBlank="1" showInputMessage="1" showErrorMessage="1" sqref="E176 E180" xr:uid="{60C20FD4-AE62-4211-A757-94053D593FD4}">
      <formula1>$H$119:$H$121</formula1>
    </dataValidation>
    <dataValidation type="list" allowBlank="1" showInputMessage="1" showErrorMessage="1" sqref="I176:I183" xr:uid="{99E2FC31-FF0F-49DF-90C7-70C1BCC5A10B}">
      <formula1>$I$119:$I$124</formula1>
    </dataValidation>
    <dataValidation type="list" allowBlank="1" showInputMessage="1" showErrorMessage="1" sqref="B176:B183" xr:uid="{33925D38-510E-40C2-B096-1CE9A80B21A3}">
      <formula1>$E$122:$E$159</formula1>
    </dataValidation>
    <dataValidation type="list" allowBlank="1" showInputMessage="1" showErrorMessage="1" sqref="K167 K154 K158:K160 K172 K164" xr:uid="{AC321ED2-1B95-4432-A6D9-5645DA63C672}">
      <formula1>$H$156:$H$160</formula1>
    </dataValidation>
    <dataValidation type="list" allowBlank="1" showInputMessage="1" showErrorMessage="1" sqref="N154 N158:N160 N172 N164 N167" xr:uid="{9B241BB8-9221-4444-8AE6-15C78F02D1AE}">
      <formula1>$H$161:$H$165</formula1>
    </dataValidation>
    <dataValidation type="list" allowBlank="1" showInputMessage="1" showErrorMessage="1" sqref="P154 P158:P160 P172 P164 P167" xr:uid="{67D68993-FFD5-4F77-AFCB-82E1E1A60B13}">
      <formula1>$K$161:$K$165</formula1>
    </dataValidation>
    <dataValidation type="list" allowBlank="1" showInputMessage="1" showErrorMessage="1" sqref="R154 AJ154 R158:R160 AJ158:AJ160 R172 AJ172 R164 AJ164 R167 AJ167" xr:uid="{3B5D2C64-AA33-4A87-BB3A-1B4597F502DD}">
      <formula1>$N$161:$N$164</formula1>
    </dataValidation>
    <dataValidation type="list" allowBlank="1" showInputMessage="1" showErrorMessage="1" sqref="AK167 AK154 AK158:AK160 AK172 AK164" xr:uid="{42670291-4372-47D3-935F-7240DDEB9D5D}">
      <formula1>$K$166:$K$169</formula1>
    </dataValidation>
    <dataValidation type="list" allowBlank="1" showInputMessage="1" showErrorMessage="1" sqref="E154 E158:E160 E172 E164 E167" xr:uid="{64AAF013-6937-4526-B184-7BB9B88135F7}">
      <formula1>$H$154:$H$155</formula1>
    </dataValidation>
    <dataValidation type="list" allowBlank="1" showInputMessage="1" showErrorMessage="1" sqref="U154:U175" xr:uid="{D1EEF816-3091-4FC2-A170-C48D5ACC2024}">
      <formula1>$P$161:$P$163</formula1>
    </dataValidation>
    <dataValidation type="list" allowBlank="1" showInputMessage="1" showErrorMessage="1" sqref="V154:V175" xr:uid="{A2A8180A-0893-42FA-8BA3-81C7BF8522B2}">
      <formula1>$R$161:$R$162</formula1>
    </dataValidation>
    <dataValidation type="list" allowBlank="1" showInputMessage="1" showErrorMessage="1" sqref="W154:W175" xr:uid="{543DD4F7-39A6-4D61-BDC3-9545031560D3}">
      <formula1>$R$163:$R$164</formula1>
    </dataValidation>
    <dataValidation type="list" allowBlank="1" showInputMessage="1" showErrorMessage="1" sqref="Y154:Y175" xr:uid="{36998BDB-E33E-47CD-9BBD-086B21B56BFE}">
      <formula1>$S$165:$S$166</formula1>
    </dataValidation>
    <dataValidation type="list" allowBlank="1" showInputMessage="1" showErrorMessage="1" sqref="I154:I175" xr:uid="{C3BFA489-8131-4CA9-B31A-F21D1CA8F489}">
      <formula1>$I$154:$I$158</formula1>
    </dataValidation>
    <dataValidation type="list" allowBlank="1" showInputMessage="1" showErrorMessage="1" sqref="L154:L175" xr:uid="{CDEECB1E-306C-4DE6-9420-F1D810562A72}">
      <formula1>$T$161:$T$168</formula1>
    </dataValidation>
    <dataValidation type="list" allowBlank="1" showInputMessage="1" showErrorMessage="1" sqref="E752" xr:uid="{BD0B5825-8D80-4B3E-A211-67FADDD1462A}">
      <formula1>$G$101:$G$103</formula1>
    </dataValidation>
    <dataValidation type="list" allowBlank="1" showInputMessage="1" showErrorMessage="1" sqref="K272 K268 K264:K266 K258 K284 K292 K289" xr:uid="{49549AD6-21F9-4C6C-B8CA-A8A31472FF43}">
      <formula1>$H$93:$H$97</formula1>
    </dataValidation>
    <dataValidation type="list" allowBlank="1" showInputMessage="1" showErrorMessage="1" sqref="P272 P268 P264:P266 P258 P284 P280 P276 P295 P292 P289" xr:uid="{E407AFC3-14A9-405D-830C-3C2EA6ECE6D0}">
      <formula1>$K$98:$K$102</formula1>
    </dataValidation>
    <dataValidation type="list" allowBlank="1" showInputMessage="1" showErrorMessage="1" sqref="AJ272 AJ268 R272 R268 AJ264:AJ266 R264:R266 AJ258 R258 AJ284 R284 AJ280 R280 AJ276 R276 AJ295 R295 AJ292 R292 AJ289 R289" xr:uid="{F94D2F81-A8C7-408C-842D-1F11521F9564}">
      <formula1>$N$98:$N$101</formula1>
    </dataValidation>
    <dataValidation type="list" allowBlank="1" showInputMessage="1" showErrorMessage="1" sqref="AK272 AK268 AK264:AK266 AK258 AK284 AK280 AK276 AK295 AK292 AK289" xr:uid="{12F31193-6DC4-4EDE-9D13-234DE1947519}">
      <formula1>$K$103:$K$106</formula1>
    </dataValidation>
    <dataValidation type="list" allowBlank="1" showInputMessage="1" showErrorMessage="1" sqref="E268 E264:E266 E258 E284 E280 E272 E292 E289" xr:uid="{61A91CCB-4EC1-40A5-A96F-3AD80EB5465D}">
      <formula1>$H$90:$H$92</formula1>
    </dataValidation>
    <dataValidation type="list" allowBlank="1" showInputMessage="1" showErrorMessage="1" sqref="U258:U297" xr:uid="{A493A545-5991-443F-B40D-6CFAB9C93D1E}">
      <formula1>$P$98:$P$100</formula1>
    </dataValidation>
    <dataValidation type="list" allowBlank="1" showInputMessage="1" showErrorMessage="1" sqref="V258:V294" xr:uid="{CAC33C4F-16E1-4768-B2A4-77C50DD2C39D}">
      <formula1>$R$98:$R$99</formula1>
    </dataValidation>
    <dataValidation type="list" allowBlank="1" showInputMessage="1" showErrorMessage="1" sqref="W258:W294" xr:uid="{72B4D687-7F59-4AC4-B5A2-64EF1CACE271}">
      <formula1>$R$100:$R$101</formula1>
    </dataValidation>
    <dataValidation type="list" allowBlank="1" showInputMessage="1" showErrorMessage="1" sqref="Y258:Y294" xr:uid="{7F0E19FB-F9BB-4F4F-90E8-1725D6AD5E03}">
      <formula1>$S$102:$S$103</formula1>
    </dataValidation>
    <dataValidation type="list" allowBlank="1" showInputMessage="1" showErrorMessage="1" sqref="I258:I275 I284:I294" xr:uid="{6BA93258-FC12-4E13-8166-98779BB8F971}">
      <formula1>$I$90:$I$95</formula1>
    </dataValidation>
    <dataValidation type="list" allowBlank="1" showInputMessage="1" showErrorMessage="1" sqref="B258:B275 B280:B297" xr:uid="{11963028-8F80-453F-90C8-AF6A7856DD0F}">
      <formula1>$E$93:$E$130</formula1>
    </dataValidation>
    <dataValidation type="list" allowBlank="1" showInputMessage="1" showErrorMessage="1" sqref="I295:I297" xr:uid="{F4A16C8D-895E-4060-91F7-170AD84ACB64}">
      <formula1>$F$104:$F$109</formula1>
    </dataValidation>
    <dataValidation type="list" allowBlank="1" showInputMessage="1" showErrorMessage="1" sqref="K295" xr:uid="{4948A196-33B5-4203-A484-E11498AE35A7}">
      <formula1>$E$107:$E$111</formula1>
    </dataValidation>
    <dataValidation type="list" allowBlank="1" showInputMessage="1" showErrorMessage="1" sqref="Y295:Y297" xr:uid="{6A7381AA-8BA5-4BBC-B1B8-C1EB306E454D}">
      <formula1>$P$116:$P$117</formula1>
    </dataValidation>
    <dataValidation type="list" allowBlank="1" showInputMessage="1" showErrorMessage="1" sqref="V295:V297" xr:uid="{404BA6FE-13E3-4E6B-83DE-F886AAF3F842}">
      <formula1>$O$112:$O$113</formula1>
    </dataValidation>
    <dataValidation type="list" allowBlank="1" showInputMessage="1" showErrorMessage="1" sqref="L258:L297" xr:uid="{ED395CE9-96FC-4939-B1CA-F995B1DA5C1B}">
      <formula1>$T$98:$T$105</formula1>
    </dataValidation>
    <dataValidation type="list" allowBlank="1" showInputMessage="1" showErrorMessage="1" sqref="B209:B257" xr:uid="{D76B15CC-A827-4947-9290-2CA5435192BC}">
      <formula1>$E$119:$E$183</formula1>
    </dataValidation>
    <dataValidation type="list" allowBlank="1" showInputMessage="1" showErrorMessage="1" sqref="K65 K32 K82 K86 K69 K73 K77 K36 K39 K43 K48 K59 K53 K62 K56 N272 N268 N264:N266 N258 N284 N280 N276 N295 N292 N289" xr:uid="{2539FA14-4BDC-4D3D-AE95-DACE128E7D5B}">
      <formula1>$H$98:$H$102</formula1>
    </dataValidation>
    <dataValidation type="list" allowBlank="1" showInputMessage="1" showErrorMessage="1" sqref="P32 P82 P86 P69 P73 P77 P36 P39 P43 P48 P59 P53 P62 P56 P65" xr:uid="{B9D1C04A-C72B-4D29-AA5C-DCBCD71F41D5}">
      <formula1>$K$103:$K$107</formula1>
    </dataValidation>
    <dataValidation type="list" allowBlank="1" showInputMessage="1" showErrorMessage="1" sqref="R32 R82 AJ82 R86 AJ86 R69 AJ69 R73 AJ73 R77 AJ77 AJ32 R36 AJ36 R39 AJ39 R43 AJ43 R48 R59 AJ48 AJ59 R53 R62 AJ53 AJ62 R56 R65 AJ56 AJ65" xr:uid="{FACAA8D0-8025-45EB-8C87-5BFDCD7ED98C}">
      <formula1>$N$103:$N$106</formula1>
    </dataValidation>
    <dataValidation type="list" allowBlank="1" showInputMessage="1" showErrorMessage="1" sqref="AK43 AK86 AK77 AK82 AK56 AK48 AK62 AK73 AK59 AK65 AK69 AK36 AK39 AK32 AK53" xr:uid="{871FDE31-A102-4EE7-A5F7-E3A992F15B70}">
      <formula1>$K$108:$K$111</formula1>
    </dataValidation>
    <dataValidation type="list" allowBlank="1" showInputMessage="1" showErrorMessage="1" sqref="E32 E82 E86 E69 E73 E77 E36 E39 E43 E48 E59 E53 E62 E56 E65" xr:uid="{593FEEBF-A007-4B21-84D4-9EDE232DEE9D}">
      <formula1>$H$95:$H$97</formula1>
    </dataValidation>
    <dataValidation type="list" allowBlank="1" showInputMessage="1" showErrorMessage="1" sqref="U32:U89" xr:uid="{B3778BE1-56D7-427A-879E-85EE8F7CAE15}">
      <formula1>$P$103:$P$105</formula1>
    </dataValidation>
    <dataValidation type="list" allowBlank="1" showInputMessage="1" showErrorMessage="1" sqref="V32:V89" xr:uid="{F29A5E19-8B0A-4A4D-A5C2-49F153B6B804}">
      <formula1>$R$103:$R$104</formula1>
    </dataValidation>
    <dataValidation type="list" allowBlank="1" showInputMessage="1" showErrorMessage="1" sqref="Y32:Y89" xr:uid="{FA0CD83D-C9D7-4F1B-88BD-3CF126940DBD}">
      <formula1>$S$107:$S$108</formula1>
    </dataValidation>
    <dataValidation type="list" allowBlank="1" showInputMessage="1" showErrorMessage="1" sqref="I32:I89" xr:uid="{9629D4C4-B72B-489C-B503-D24D638C6CA9}">
      <formula1>$I$95:$I$100</formula1>
    </dataValidation>
    <dataValidation type="list" allowBlank="1" showInputMessage="1" showErrorMessage="1" sqref="L32:L89" xr:uid="{D66097A1-25C0-47D9-B259-C1240D3CC261}">
      <formula1>$T$103:$T$110</formula1>
    </dataValidation>
    <dataValidation type="list" allowBlank="1" showInputMessage="1" showErrorMessage="1" sqref="B32:B89" xr:uid="{8308CA25-6BA7-4CF8-814A-4F743AE3E674}">
      <formula1>$E$98:$E$135</formula1>
    </dataValidation>
    <dataValidation type="list" allowBlank="1" showInputMessage="1" showErrorMessage="1" sqref="N770 N776 N773" xr:uid="{BE6EFF96-C0BA-4584-B775-F978B2AAEBF8}">
      <formula1>$H$128:$H$132</formula1>
    </dataValidation>
    <dataValidation type="list" allowBlank="1" showInputMessage="1" showErrorMessage="1" sqref="P770 P776 P773" xr:uid="{30FAB4A2-75F0-4C5D-A17C-05C2FF881A9A}">
      <formula1>$K$128:$K$132</formula1>
    </dataValidation>
    <dataValidation type="list" allowBlank="1" showInputMessage="1" showErrorMessage="1" sqref="R770 AJ776 R776 AJ773 R773 AJ770" xr:uid="{A54D942F-9C1F-46B5-AC27-B5D213F893E7}">
      <formula1>$N$128:$N$131</formula1>
    </dataValidation>
    <dataValidation type="list" allowBlank="1" showInputMessage="1" showErrorMessage="1" sqref="U770:U778" xr:uid="{D8348FDA-8D0E-4DB5-BDB7-1D18549E6AA4}">
      <formula1>$P$128:$P$130</formula1>
    </dataValidation>
    <dataValidation type="list" allowBlank="1" showInputMessage="1" showErrorMessage="1" sqref="W770:W778" xr:uid="{C32E89AF-77FD-4716-88E1-DAD55B9372D4}">
      <formula1>$R$130:$R$131</formula1>
    </dataValidation>
    <dataValidation type="list" allowBlank="1" showInputMessage="1" showErrorMessage="1" sqref="Y770:Y778" xr:uid="{95EFA439-BCBD-4C8A-94CD-88F41CD3116E}">
      <formula1>$S$132:$S$133</formula1>
    </dataValidation>
    <dataValidation type="list" allowBlank="1" showInputMessage="1" showErrorMessage="1" sqref="AK770 AK776 AK773" xr:uid="{5AFE7BA1-6792-495F-BEC7-33AD6041E76A}">
      <formula1>$K$133:$K$136</formula1>
    </dataValidation>
    <dataValidation type="list" allowBlank="1" showInputMessage="1" showErrorMessage="1" sqref="E770 E776 E773" xr:uid="{F97007AB-F042-4987-B207-0202A80B4464}">
      <formula1>$H$120:$H$122</formula1>
    </dataValidation>
    <dataValidation type="list" allowBlank="1" showInputMessage="1" showErrorMessage="1" sqref="I770:I778" xr:uid="{D7538E75-044D-4D22-9A69-8700A3DB0BDE}">
      <formula1>$I$120:$I$125</formula1>
    </dataValidation>
    <dataValidation type="list" allowBlank="1" showInputMessage="1" showErrorMessage="1" sqref="B770:B778" xr:uid="{EE9AF563-DB98-4ECF-A95F-C3A745CE419C}">
      <formula1>$E$123:$E$257</formula1>
    </dataValidation>
    <dataValidation type="list" allowBlank="1" showInputMessage="1" showErrorMessage="1" sqref="L770:L778" xr:uid="{149B7753-4D37-436F-BBC9-B671AC2A0B47}">
      <formula1>$T$128:$T$135</formula1>
    </dataValidation>
    <dataValidation type="list" allowBlank="1" showInputMessage="1" showErrorMessage="1" sqref="B737:B751" xr:uid="{A0617CCF-7D6F-4052-903F-CE78DD32412C}">
      <formula1>$E$116:$E$153</formula1>
    </dataValidation>
    <dataValidation type="list" allowBlank="1" showInputMessage="1" showErrorMessage="1" sqref="E725 E734 E731 E728" xr:uid="{693D14E4-FB04-444D-8C9B-BDB27E73D13A}">
      <formula1>$F$115:$F$117</formula1>
    </dataValidation>
    <dataValidation type="list" allowBlank="1" showInputMessage="1" showErrorMessage="1" sqref="L725:L736" xr:uid="{A8C3768B-457E-424A-99DA-3F4C03EF6E25}">
      <formula1>$R$123:$R$130</formula1>
    </dataValidation>
    <dataValidation type="list" allowBlank="1" showInputMessage="1" showErrorMessage="1" sqref="I725:I736" xr:uid="{66CB5FA1-51C4-434C-9981-3BF96F0CF85C}">
      <formula1>$G$115:$G$120</formula1>
    </dataValidation>
    <dataValidation type="list" allowBlank="1" showInputMessage="1" showErrorMessage="1" sqref="N725 N734 N728" xr:uid="{3DADA06E-F574-4443-8D24-9B20464CD6B2}">
      <formula1>$F$123:$F$127</formula1>
    </dataValidation>
    <dataValidation type="list" allowBlank="1" showInputMessage="1" showErrorMessage="1" sqref="K725 K734 K731 K728" xr:uid="{E593F609-9F9E-492B-BF6A-AFFB411907F3}">
      <formula1>$F$118:$F$122</formula1>
    </dataValidation>
    <dataValidation type="list" allowBlank="1" showInputMessage="1" showErrorMessage="1" sqref="Y725 Y734 Y731 Y728:Y729" xr:uid="{D4AB86FC-B80C-4EB8-B300-5D13ADD96997}">
      <formula1>$Q$127:$Q$128</formula1>
    </dataValidation>
    <dataValidation type="list" allowBlank="1" showInputMessage="1" showErrorMessage="1" sqref="W725 W734 W731 W728:W729" xr:uid="{3AACD24B-526A-4CB9-90DF-FC1FF8DC41A7}">
      <formula1>$P$125:$P$126</formula1>
    </dataValidation>
    <dataValidation type="list" allowBlank="1" showInputMessage="1" showErrorMessage="1" sqref="V725 V734 V731 V728:V729" xr:uid="{DB85B645-A46F-4E9E-B242-CF50378667D4}">
      <formula1>$P$123:$P$124</formula1>
    </dataValidation>
    <dataValidation type="list" allowBlank="1" showInputMessage="1" showErrorMessage="1" sqref="U725 U734 U731 U728:U729" xr:uid="{FB542984-4515-4B03-AB84-9668AEF267E2}">
      <formula1>$N$123:$N$125</formula1>
    </dataValidation>
    <dataValidation type="list" allowBlank="1" showInputMessage="1" showErrorMessage="1" sqref="K704 K707 K710" xr:uid="{BFB22F46-5811-4E92-8E5F-129E25E2633A}">
      <formula1>$H$74:$H$78</formula1>
    </dataValidation>
    <dataValidation type="list" allowBlank="1" showInputMessage="1" showErrorMessage="1" sqref="N704 N707 N710" xr:uid="{FE6AA854-AD68-4FEF-8100-5B6540EADA8C}">
      <formula1>$H$79:$H$89</formula1>
    </dataValidation>
    <dataValidation type="list" allowBlank="1" showInputMessage="1" showErrorMessage="1" sqref="P704 P707 P710" xr:uid="{BB2D4BA8-F537-4FD5-AF58-11E652677629}">
      <formula1>$K$79:$K$89</formula1>
    </dataValidation>
    <dataValidation type="list" allowBlank="1" showInputMessage="1" showErrorMessage="1" sqref="AJ704 R704 AJ707 R707 AJ710 R710" xr:uid="{5347FFD2-3B3C-451E-88F6-C6798442B80E}">
      <formula1>$N$79:$N$89</formula1>
    </dataValidation>
    <dataValidation type="list" allowBlank="1" showInputMessage="1" showErrorMessage="1" sqref="E704 E707 E710" xr:uid="{F86D8474-47E5-452F-B813-F86168656F85}">
      <formula1>$H$71:$H$73</formula1>
    </dataValidation>
    <dataValidation type="list" allowBlank="1" showInputMessage="1" showErrorMessage="1" sqref="U704:U707 U710:U712" xr:uid="{8315E97A-8463-4AEF-840A-94D210A8DC00}">
      <formula1>$P$79:$P$89</formula1>
    </dataValidation>
    <dataValidation type="list" allowBlank="1" showInputMessage="1" showErrorMessage="1" sqref="V704:V707 V710:V712" xr:uid="{64590F63-1DF2-45F5-A4E8-F79686EE3EC3}">
      <formula1>$R$79:$R$89</formula1>
    </dataValidation>
    <dataValidation type="list" allowBlank="1" showInputMessage="1" showErrorMessage="1" sqref="Y704:Y707 Y710:Y712 AK704 AK707 AK710 W704:W707 W710:W712" xr:uid="{0C5980CC-8070-45D6-85A1-66A88E5B5F75}">
      <formula1>#REF!</formula1>
    </dataValidation>
    <dataValidation type="list" allowBlank="1" showInputMessage="1" showErrorMessage="1" sqref="X704:X707 X710:X712" xr:uid="{A3B1FD9C-63D7-4CDA-AF01-A368336930F7}">
      <formula1>$S$79:$S$89</formula1>
    </dataValidation>
    <dataValidation type="list" allowBlank="1" showInputMessage="1" showErrorMessage="1" sqref="I704:I712" xr:uid="{68DF59A8-B0F8-4763-8362-D10ABA15F552}">
      <formula1>$I$71:$I$76</formula1>
    </dataValidation>
    <dataValidation type="list" allowBlank="1" showInputMessage="1" showErrorMessage="1" sqref="L704:L712" xr:uid="{CFC987E0-C574-4817-87F6-281631BD3EC2}">
      <formula1>$T$79:$T$89</formula1>
    </dataValidation>
    <dataValidation type="list" allowBlank="1" showInputMessage="1" showErrorMessage="1" sqref="B704:B712" xr:uid="{32B9CBE1-581E-4F89-B5BA-129DB142B780}">
      <formula1>$E$74:$E$103</formula1>
    </dataValidation>
    <dataValidation type="list" allowBlank="1" showInputMessage="1" showErrorMessage="1" sqref="P647 P650" xr:uid="{B34D4B2A-1AC8-43EF-A596-29FC8B6B3FD2}">
      <formula1>$K$113:$K$117</formula1>
    </dataValidation>
    <dataValidation type="list" allowBlank="1" showInputMessage="1" showErrorMessage="1" sqref="AJ647 AJ650 R650 R647" xr:uid="{A1942347-FF25-4E2A-A97A-D00B508C700B}">
      <formula1>$N$113:$N$116</formula1>
    </dataValidation>
    <dataValidation type="list" allowBlank="1" showInputMessage="1" showErrorMessage="1" sqref="E647 E650" xr:uid="{9F2924A7-A5F3-41E7-BF6F-1534DE88BE23}">
      <formula1>$H$105:$H$107</formula1>
    </dataValidation>
    <dataValidation type="list" allowBlank="1" showInputMessage="1" showErrorMessage="1" sqref="U647:U652" xr:uid="{A10A7D77-1165-4D93-910D-084714C58E1D}">
      <formula1>$P$113:$P$115</formula1>
    </dataValidation>
    <dataValidation type="list" allowBlank="1" showInputMessage="1" showErrorMessage="1" sqref="V647:V652" xr:uid="{5479963D-9E28-46A0-9EE0-7DC5DE6EC5F2}">
      <formula1>$R$113:$R$114</formula1>
    </dataValidation>
    <dataValidation type="list" allowBlank="1" showInputMessage="1" showErrorMessage="1" sqref="I647:I652" xr:uid="{D2616105-8325-4713-A1A6-7C8AB1F805E0}">
      <formula1>$I$105:$I$110</formula1>
    </dataValidation>
    <dataValidation type="list" allowBlank="1" showInputMessage="1" showErrorMessage="1" sqref="L647:L652" xr:uid="{14296FD6-F30E-4CEA-97FE-AAEEB38AA3E7}">
      <formula1>$T$113:$T$120</formula1>
    </dataValidation>
    <dataValidation type="list" allowBlank="1" showInputMessage="1" showErrorMessage="1" sqref="B647:B652" xr:uid="{646C34E3-3566-46A1-930F-854A5FCE4B34}">
      <formula1>$E$108:$E$145</formula1>
    </dataValidation>
    <dataValidation type="list" allowBlank="1" showInputMessage="1" showErrorMessage="1" sqref="B559:B579 B779:B787 B653:B667" xr:uid="{15E6F2CE-0F0B-471F-9E50-161FABAAC339}">
      <formula1>$E$114:$E$151</formula1>
    </dataValidation>
    <dataValidation type="list" allowBlank="1" showInputMessage="1" showErrorMessage="1" sqref="N467 N512 N470 N473 N476 N479 N488 N482 N485" xr:uid="{52A1E613-6FF2-46A4-8E32-82CF99B23748}">
      <formula1>$H$126:$H$130</formula1>
    </dataValidation>
    <dataValidation type="list" allowBlank="1" showInputMessage="1" showErrorMessage="1" sqref="P467 P512 P470 P473 P476 P479 P488 P482 P485" xr:uid="{C4B86ACD-396F-4DE9-8DF9-4DE7F2AEC6B8}">
      <formula1>$K$126:$K$130</formula1>
    </dataValidation>
    <dataValidation type="list" allowBlank="1" showInputMessage="1" showErrorMessage="1" sqref="R467 R512 AJ512 AJ467 R470 AJ470 R473 AJ473 R476 AJ476 R479 R488 AJ479 AJ488 R482 AJ482 R485 AJ485" xr:uid="{E4FB69C1-7741-457B-BF2C-0FA0D953EBA4}">
      <formula1>$N$126:$N$129</formula1>
    </dataValidation>
    <dataValidation type="list" allowBlank="1" showInputMessage="1" showErrorMessage="1" sqref="U467:U502 U512:U515" xr:uid="{11C01684-E2EF-49D9-8748-28F6BE4BB5AA}">
      <formula1>$P$126:$P$128</formula1>
    </dataValidation>
    <dataValidation type="list" allowBlank="1" showInputMessage="1" showErrorMessage="1" sqref="W467:W502 V770:V778 W512:W515" xr:uid="{F86D844A-4C72-435F-BEA2-82EAD5148BF2}">
      <formula1>$R$128:$R$129</formula1>
    </dataValidation>
    <dataValidation type="list" allowBlank="1" showInputMessage="1" showErrorMessage="1" sqref="Y467:Y502 Y512:Y515" xr:uid="{74D94B8B-A5FE-4E84-9DD4-D3AE9DB24D73}">
      <formula1>$S$130:$S$131</formula1>
    </dataValidation>
    <dataValidation type="list" allowBlank="1" showInputMessage="1" showErrorMessage="1" sqref="AK485 AK512 AK467 AK470 AK473 AK476 AK479 AK488 AK482" xr:uid="{43A358C7-3C18-45B7-9E7C-26B1F8AF82B9}">
      <formula1>$K$131:$K$134</formula1>
    </dataValidation>
    <dataValidation type="list" allowBlank="1" showInputMessage="1" showErrorMessage="1" sqref="E467 E512 E499 E470 E473 E476 E479 E488 E482 E491:E492 E485 E495" xr:uid="{20579C4E-509C-44B7-985D-EC4A18E632BB}">
      <formula1>$H$118:$H$120</formula1>
    </dataValidation>
    <dataValidation type="list" allowBlank="1" showInputMessage="1" showErrorMessage="1" sqref="I467:I490 I512:I521" xr:uid="{5B26699A-4EBE-4121-86FF-F10930AAB903}">
      <formula1>$I$118:$I$123</formula1>
    </dataValidation>
    <dataValidation type="list" allowBlank="1" showInputMessage="1" showErrorMessage="1" sqref="L467:L521" xr:uid="{4E530273-8BD7-49BD-B596-C3913F0D50AD}">
      <formula1>$T$126:$T$133</formula1>
    </dataValidation>
    <dataValidation type="list" allowBlank="1" showInputMessage="1" showErrorMessage="1" sqref="B467:B521" xr:uid="{C5D62F08-0ACA-4EB0-880D-1848B658F384}">
      <formula1>$E$121:$E$257</formula1>
    </dataValidation>
    <dataValidation type="list" allowBlank="1" showInputMessage="1" showErrorMessage="1" sqref="N383 N463 N453 N450 N456 N447 N444 N441 N437 N460 N434 N419 N431 N422 N410 N416 N428 N407 N392 N388:N389" xr:uid="{379E7548-08AE-413E-9DBB-DBEFB47C81EE}">
      <formula1>$H$125:$H$129</formula1>
    </dataValidation>
    <dataValidation type="list" allowBlank="1" showInputMessage="1" showErrorMessage="1" sqref="P383 P463 P453 P450 P456 P447 P444 P441 P437 P460 P434 P419 P431 P422 P410 P416 P428 P407 P392 P388:P389" xr:uid="{5A8F5BC4-7839-4778-93A7-91745989AFED}">
      <formula1>$K$125:$K$129</formula1>
    </dataValidation>
    <dataValidation type="list" allowBlank="1" showInputMessage="1" showErrorMessage="1" sqref="R383 AJ463 AJ453 R463 R453 AJ450 R450 AJ456 AJ447 R456 R447 AJ444 R444 AJ441 R441 AJ437 R437 AJ434 AJ460 R460 R434 AJ419 R419 AJ431 R431 AJ422 R422 AJ410 R410 AJ407 AJ416 R416 AJ428 R428 R407 AJ392 R392 AJ388:AJ389 R388:R389 AJ383 AJ425 R425" xr:uid="{4BA54363-DC0E-442E-9ED6-96DD47BD7052}">
      <formula1>$N$125:$N$128</formula1>
    </dataValidation>
    <dataValidation type="list" allowBlank="1" showInputMessage="1" showErrorMessage="1" sqref="U383:U394 U407:U425 U428:U466" xr:uid="{E0904C6E-7FDA-40C9-8802-51E40E4CEFCC}">
      <formula1>$P$125:$P$127</formula1>
    </dataValidation>
    <dataValidation type="list" allowBlank="1" showInputMessage="1" showErrorMessage="1" sqref="W383:W394 V176:V183 W407:W425 W428:W466" xr:uid="{F3EA4BA1-1F16-40D9-BC75-0995720DBEF6}">
      <formula1>$R$127:$R$128</formula1>
    </dataValidation>
    <dataValidation type="list" allowBlank="1" showInputMessage="1" showErrorMessage="1" sqref="Y383:Y394 Y407:Y425 Y428:Y466" xr:uid="{42DB3124-E5E7-455A-B954-107D57486A3A}">
      <formula1>$S$129:$S$130</formula1>
    </dataValidation>
    <dataValidation type="list" allowBlank="1" showInputMessage="1" showErrorMessage="1" sqref="AK383 AK453 AK450 AK456 AK447 AK444 AK441 AK437 AK434 AK460 AK463 AK419 AK431 AK422 AK410 AK407 AK416 AK428 AK392 AK388:AK389" xr:uid="{A3B5AE1E-973C-4F1F-B10E-56A8F91FC1C3}">
      <formula1>$K$130:$K$133</formula1>
    </dataValidation>
    <dataValidation type="list" allowBlank="1" showInputMessage="1" showErrorMessage="1" sqref="E383 E463 E453 E450 E456 E447 E444 E441 E437 E460 E434 E419 E431 E410 E422 E416 E428 E407 E392 E388:E389" xr:uid="{1A018F7F-3441-4799-82F5-6E293E71A9D5}">
      <formula1>$H$117:$H$119</formula1>
    </dataValidation>
    <dataValidation type="list" allowBlank="1" showInputMessage="1" showErrorMessage="1" sqref="I383:I394 I407:I425 I428:I466" xr:uid="{2BFE212F-E151-41E1-A080-2D8DE22492E8}">
      <formula1>$I$117:$I$122</formula1>
    </dataValidation>
    <dataValidation type="list" allowBlank="1" showInputMessage="1" showErrorMessage="1" sqref="L383:L394 L407:L466" xr:uid="{478CD410-298A-4B6A-B94B-4172023B8D7D}">
      <formula1>$T$125:$T$132</formula1>
    </dataValidation>
    <dataValidation type="list" allowBlank="1" showInputMessage="1" showErrorMessage="1" sqref="B383:B394 B407:B412 B416:B425 B428:B466" xr:uid="{5D8EE551-8541-4261-BD55-54F8188AB20B}">
      <formula1>$E$120:$E$257</formula1>
    </dataValidation>
    <dataValidation type="list" allowBlank="1" showInputMessage="1" showErrorMessage="1" sqref="P322 P590 P583 P587 P580 P326 P329 P332 P334 P337 P341 P339" xr:uid="{E529CD63-D257-41F5-9CEF-9C461EA9C2B5}">
      <formula1>$K$114:$K$118</formula1>
    </dataValidation>
    <dataValidation type="list" allowBlank="1" showInputMessage="1" showErrorMessage="1" sqref="R322 AJ590 R590 R587 AJ583 R583 AJ580 AJ587 R580 AJ322 R326 AJ326 R329 AJ329 R332 AJ332 R334 AJ334 R337 R341 AJ337 AJ341 R339 AJ339" xr:uid="{DF5BD534-AC25-4F7C-ACDC-852D37E52964}">
      <formula1>$N$114:$N$117</formula1>
    </dataValidation>
    <dataValidation type="list" allowBlank="1" showInputMessage="1" showErrorMessage="1" sqref="AK339 AK587 AK590 AK583 AK580 AK322 AK326 AK329 AK332 AK334 AK337 AK341" xr:uid="{EB9D4047-5A52-4189-9ED4-A609090B94AE}">
      <formula1>$K$119:$K$122</formula1>
    </dataValidation>
    <dataValidation type="list" allowBlank="1" showInputMessage="1" showErrorMessage="1" sqref="E322 E590 E583 E587 E580 E341 E326 E329 E332 E334 E337 E339" xr:uid="{03D95642-CD5F-4A67-9AC7-89F25958CDEB}">
      <formula1>$H$106:$H$108</formula1>
    </dataValidation>
    <dataValidation type="list" allowBlank="1" showInputMessage="1" showErrorMessage="1" sqref="I322 I326:I343 I580:I583 I587:I592" xr:uid="{382960D8-9E3F-4368-B30F-81824F3D18F9}">
      <formula1>$I$106:$I$111</formula1>
    </dataValidation>
    <dataValidation type="list" allowBlank="1" showInputMessage="1" showErrorMessage="1" sqref="L322 L326:L343 L580:L583 L587:L592" xr:uid="{D5D7B711-5C36-4BCB-858B-3448C6B09CCA}">
      <formula1>$T$114:$T$121</formula1>
    </dataValidation>
    <dataValidation type="list" allowBlank="1" showInputMessage="1" showErrorMessage="1" sqref="B322 B326:B343 B580:B583 B587:B592" xr:uid="{35A43598-5759-4BE3-A9D7-6AE8441F9422}">
      <formula1>$E$109:$E$146</formula1>
    </dataValidation>
    <dataValidation type="list" allowBlank="1" showInputMessage="1" showErrorMessage="1" sqref="U322:U343 U580:U592" xr:uid="{300CAA8F-2702-4FE5-AF17-1370CEAA0797}">
      <formula1>$P$114:$P$116</formula1>
    </dataValidation>
    <dataValidation type="list" allowBlank="1" showInputMessage="1" showErrorMessage="1" sqref="B713:B736 B668:B703 B547:B558 B368 B380 B377 B371 B374 B344:B365 B298:B321" xr:uid="{AB6701E1-252B-428E-AFBE-D60996384372}">
      <formula1>$E$117:$E$183</formula1>
    </dataValidation>
    <dataValidation type="list" allowBlank="1" showInputMessage="1" showErrorMessage="1" sqref="Y115:Y117" xr:uid="{3B904120-13BA-4E88-A61D-4260B63DE2EE}">
      <formula1>$P$122:$P$123</formula1>
    </dataValidation>
    <dataValidation type="list" allowBlank="1" showInputMessage="1" showErrorMessage="1" sqref="W115:W117" xr:uid="{A7BC3079-F995-42FA-B648-32FBCEC9E7C8}">
      <formula1>$O$120:$O$121</formula1>
    </dataValidation>
    <dataValidation type="list" allowBlank="1" showInputMessage="1" showErrorMessage="1" sqref="V115:V117" xr:uid="{81611750-6100-4755-9B99-EA6E3D9AEDFA}">
      <formula1>$O$118:$O$119</formula1>
    </dataValidation>
    <dataValidation type="list" allowBlank="1" showInputMessage="1" showErrorMessage="1" sqref="T117" xr:uid="{72227E21-9D7B-4EE9-93F0-BF1007DFDC2D}">
      <formula1>$M$121:$M$122</formula1>
    </dataValidation>
    <dataValidation type="list" allowBlank="1" showInputMessage="1" showErrorMessage="1" sqref="U115:U117" xr:uid="{CF9A6154-DCFC-4901-92B2-C285D1053395}">
      <formula1>$M$118:$M$120</formula1>
    </dataValidation>
    <dataValidation type="list" allowBlank="1" showInputMessage="1" showErrorMessage="1" sqref="L115:L117" xr:uid="{60BA8569-536B-403F-B8C0-9E5F30CA1938}">
      <formula1>$Q$118:$Q$125</formula1>
    </dataValidation>
    <dataValidation type="list" allowBlank="1" showInputMessage="1" showErrorMessage="1" sqref="AK115" xr:uid="{07B76946-6C1A-4393-9413-233D97C62216}">
      <formula1>$H$123:$H$126</formula1>
    </dataValidation>
    <dataValidation type="list" allowBlank="1" showInputMessage="1" showErrorMessage="1" sqref="R115 AK650 AK647 AJ115" xr:uid="{3DE5D44A-9C50-4396-8569-C14DA1DD5837}">
      <formula1>$K$118:$K$121</formula1>
    </dataValidation>
    <dataValidation type="list" allowBlank="1" showInputMessage="1" showErrorMessage="1" sqref="N115" xr:uid="{E593DAA9-71D0-4AC4-8E45-27B9C4A10A31}">
      <formula1>$E$118:$E$122</formula1>
    </dataValidation>
    <dataValidation type="list" allowBlank="1" showInputMessage="1" showErrorMessage="1" sqref="K115" xr:uid="{7E2503E1-2CD7-4C65-A441-DAE48718DCDD}">
      <formula1>$E$113:$E$117</formula1>
    </dataValidation>
    <dataValidation type="list" allowBlank="1" showInputMessage="1" showErrorMessage="1" sqref="B105:B126" xr:uid="{2489F3A0-72DF-4677-B516-A625E0C48AC6}">
      <formula1>$E$115:$E$152</formula1>
    </dataValidation>
    <dataValidation type="list" allowBlank="1" showInputMessage="1" showErrorMessage="1" sqref="B635:B643 B522:B534 B8:B31 B90:B104" xr:uid="{2813EDF8-9AD7-4277-BDC1-6BF4484FE287}">
      <formula1>$E$118:$E$257</formula1>
    </dataValidation>
  </dataValidations>
  <hyperlinks>
    <hyperlink ref="H7" location="Hoja5!A1" display="Redacción del riesgo " xr:uid="{8C7FAA3B-6474-420F-982E-FFFD477AA1D0}"/>
    <hyperlink ref="Z7" location="Hoja6!A1" display="Probabilidad Residual " xr:uid="{3FA45E0B-C6E0-42DD-82DF-1249BA98FFB9}"/>
    <hyperlink ref="AE7" location="Hoja6!A1" display="Impacto Resdual" xr:uid="{6E39CE6D-B117-42ED-A95B-87B28438E8BA}"/>
    <hyperlink ref="L7" location="'Hoja 7'!A1" display="'Hoja 7'!A1" xr:uid="{2A094948-B7E6-494D-96BF-FF128BBCDE43}"/>
    <hyperlink ref="N7" location="Hoja2!A1" display="Probabilidad Inherente " xr:uid="{37AAF381-98FF-4116-90D2-58E508CD587F}"/>
    <hyperlink ref="P7" location="Hoja3!A1" display="Impacto Inherente" xr:uid="{C0567F3F-C127-449E-BDDB-8305EF63F856}"/>
    <hyperlink ref="U7" location="Hoja8!A1" display="Tipo de Control" xr:uid="{7C46292C-6223-4E58-8189-072436BAE2BC}"/>
    <hyperlink ref="R7" location="Hoja4!A1" display="Nivel de Severidad Riesgo Inherente" xr:uid="{D2BCDB6C-7F5F-4478-84FC-9C79C130ECAC}"/>
    <hyperlink ref="AJ7" location="Hoja4!A1" display="Nivel de Severidad Riesgo Residual" xr:uid="{A527128F-7473-48C8-B156-7B85B6AD07CD}"/>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54AF-AD65-401D-8ADD-1EC6A5CBE6C9}">
  <dimension ref="A4:E61"/>
  <sheetViews>
    <sheetView topLeftCell="A37" workbookViewId="0">
      <selection activeCell="A51" sqref="A51"/>
    </sheetView>
  </sheetViews>
  <sheetFormatPr baseColWidth="10" defaultRowHeight="14.5" x14ac:dyDescent="0.35"/>
  <cols>
    <col min="1" max="1" width="33.81640625" bestFit="1" customWidth="1"/>
    <col min="2" max="2" width="43.54296875" bestFit="1" customWidth="1"/>
    <col min="3" max="3" width="12.7265625" bestFit="1" customWidth="1"/>
    <col min="4" max="4" width="11.453125" bestFit="1" customWidth="1"/>
    <col min="5" max="5" width="10" bestFit="1" customWidth="1"/>
    <col min="6" max="6" width="43.54296875" bestFit="1" customWidth="1"/>
    <col min="7" max="7" width="42.26953125" bestFit="1" customWidth="1"/>
  </cols>
  <sheetData>
    <row r="4" spans="1:5" x14ac:dyDescent="0.35">
      <c r="A4" s="159" t="s">
        <v>0</v>
      </c>
      <c r="B4" s="163" t="s">
        <v>1</v>
      </c>
      <c r="C4" s="163" t="s">
        <v>1909</v>
      </c>
      <c r="D4" s="163" t="s">
        <v>2</v>
      </c>
      <c r="E4" s="163" t="s">
        <v>3</v>
      </c>
    </row>
    <row r="5" spans="1:5" x14ac:dyDescent="0.35">
      <c r="A5" s="161" t="s">
        <v>67</v>
      </c>
      <c r="B5" s="162">
        <v>2</v>
      </c>
      <c r="C5" s="162">
        <v>2</v>
      </c>
      <c r="D5" s="162">
        <v>5</v>
      </c>
      <c r="E5" s="162">
        <v>2</v>
      </c>
    </row>
    <row r="6" spans="1:5" x14ac:dyDescent="0.35">
      <c r="A6" s="161" t="s">
        <v>117</v>
      </c>
      <c r="B6" s="162">
        <v>2</v>
      </c>
      <c r="C6" s="162">
        <v>1</v>
      </c>
      <c r="D6" s="162">
        <v>3</v>
      </c>
      <c r="E6" s="162">
        <v>2</v>
      </c>
    </row>
    <row r="7" spans="1:5" x14ac:dyDescent="0.35">
      <c r="A7" s="161" t="s">
        <v>158</v>
      </c>
      <c r="B7" s="162">
        <v>1</v>
      </c>
      <c r="C7" s="162">
        <v>1</v>
      </c>
      <c r="D7" s="162">
        <v>3</v>
      </c>
      <c r="E7" s="162">
        <v>1</v>
      </c>
    </row>
    <row r="8" spans="1:5" x14ac:dyDescent="0.35">
      <c r="A8" s="161" t="s">
        <v>263</v>
      </c>
      <c r="B8" s="162">
        <v>1</v>
      </c>
      <c r="C8" s="162">
        <v>1</v>
      </c>
      <c r="D8" s="162">
        <v>2</v>
      </c>
      <c r="E8" s="162">
        <v>1</v>
      </c>
    </row>
    <row r="9" spans="1:5" x14ac:dyDescent="0.35">
      <c r="A9" s="161" t="s">
        <v>301</v>
      </c>
      <c r="B9" s="162">
        <v>1</v>
      </c>
      <c r="C9" s="162">
        <v>1</v>
      </c>
      <c r="D9" s="162">
        <v>1</v>
      </c>
      <c r="E9" s="162">
        <v>1</v>
      </c>
    </row>
    <row r="10" spans="1:5" x14ac:dyDescent="0.35">
      <c r="A10" s="161" t="s">
        <v>361</v>
      </c>
      <c r="B10" s="162">
        <v>3</v>
      </c>
      <c r="C10" s="162">
        <v>1</v>
      </c>
      <c r="D10" s="162">
        <v>7</v>
      </c>
      <c r="E10" s="162">
        <v>3</v>
      </c>
    </row>
    <row r="11" spans="1:5" x14ac:dyDescent="0.35">
      <c r="A11" s="161" t="s">
        <v>399</v>
      </c>
      <c r="B11" s="162">
        <v>2</v>
      </c>
      <c r="C11" s="162">
        <v>2</v>
      </c>
      <c r="D11" s="162">
        <v>8</v>
      </c>
      <c r="E11" s="162">
        <v>2</v>
      </c>
    </row>
    <row r="12" spans="1:5" x14ac:dyDescent="0.35">
      <c r="A12" s="161" t="s">
        <v>751</v>
      </c>
      <c r="B12" s="162">
        <v>1</v>
      </c>
      <c r="C12" s="162">
        <v>1</v>
      </c>
      <c r="D12" s="162">
        <v>3</v>
      </c>
      <c r="E12" s="162">
        <v>1</v>
      </c>
    </row>
    <row r="13" spans="1:5" x14ac:dyDescent="0.35">
      <c r="A13" s="161" t="s">
        <v>807</v>
      </c>
      <c r="B13" s="162">
        <v>1</v>
      </c>
      <c r="C13" s="162">
        <v>1</v>
      </c>
      <c r="D13" s="162">
        <v>3</v>
      </c>
      <c r="E13" s="162">
        <v>1</v>
      </c>
    </row>
    <row r="14" spans="1:5" x14ac:dyDescent="0.35">
      <c r="A14" s="161" t="s">
        <v>872</v>
      </c>
      <c r="B14" s="162">
        <v>1</v>
      </c>
      <c r="C14" s="162">
        <v>1</v>
      </c>
      <c r="D14" s="162">
        <v>1</v>
      </c>
      <c r="E14" s="162">
        <v>1</v>
      </c>
    </row>
    <row r="15" spans="1:5" x14ac:dyDescent="0.35">
      <c r="A15" s="161" t="s">
        <v>918</v>
      </c>
      <c r="B15" s="162">
        <v>1</v>
      </c>
      <c r="C15" s="162">
        <v>1</v>
      </c>
      <c r="D15" s="162">
        <v>1</v>
      </c>
      <c r="E15" s="162">
        <v>1</v>
      </c>
    </row>
    <row r="16" spans="1:5" x14ac:dyDescent="0.35">
      <c r="A16" s="161" t="s">
        <v>956</v>
      </c>
      <c r="B16" s="162">
        <v>1</v>
      </c>
      <c r="C16" s="162">
        <v>1</v>
      </c>
      <c r="D16" s="162">
        <v>5</v>
      </c>
      <c r="E16" s="162">
        <v>1</v>
      </c>
    </row>
    <row r="17" spans="1:5" x14ac:dyDescent="0.35">
      <c r="A17" s="161" t="s">
        <v>659</v>
      </c>
      <c r="B17" s="162">
        <v>1</v>
      </c>
      <c r="C17" s="162">
        <v>1</v>
      </c>
      <c r="D17" s="162">
        <v>2</v>
      </c>
      <c r="E17" s="162"/>
    </row>
    <row r="18" spans="1:5" x14ac:dyDescent="0.35">
      <c r="A18" s="161" t="s">
        <v>980</v>
      </c>
      <c r="B18" s="162">
        <v>1</v>
      </c>
      <c r="C18" s="162">
        <v>1</v>
      </c>
      <c r="D18" s="162">
        <v>2</v>
      </c>
      <c r="E18" s="162">
        <v>1</v>
      </c>
    </row>
    <row r="19" spans="1:5" x14ac:dyDescent="0.35">
      <c r="A19" s="161" t="s">
        <v>1015</v>
      </c>
      <c r="B19" s="162">
        <v>1</v>
      </c>
      <c r="C19" s="162">
        <v>1</v>
      </c>
      <c r="D19" s="162">
        <v>2</v>
      </c>
      <c r="E19" s="162">
        <v>2</v>
      </c>
    </row>
    <row r="20" spans="1:5" x14ac:dyDescent="0.35">
      <c r="A20" s="161" t="s">
        <v>1068</v>
      </c>
      <c r="B20" s="162">
        <v>2</v>
      </c>
      <c r="C20" s="162">
        <v>2</v>
      </c>
      <c r="D20" s="162">
        <v>7</v>
      </c>
      <c r="E20" s="162">
        <v>2</v>
      </c>
    </row>
    <row r="21" spans="1:5" x14ac:dyDescent="0.35">
      <c r="A21" s="161" t="s">
        <v>1144</v>
      </c>
      <c r="B21" s="162">
        <v>5</v>
      </c>
      <c r="C21" s="162">
        <v>5</v>
      </c>
      <c r="D21" s="162">
        <v>15</v>
      </c>
      <c r="E21" s="162">
        <v>6</v>
      </c>
    </row>
    <row r="22" spans="1:5" x14ac:dyDescent="0.35">
      <c r="A22" s="161" t="s">
        <v>1280</v>
      </c>
      <c r="B22" s="162">
        <v>1</v>
      </c>
      <c r="C22" s="162">
        <v>1</v>
      </c>
      <c r="D22" s="162">
        <v>3</v>
      </c>
      <c r="E22" s="162">
        <v>1</v>
      </c>
    </row>
    <row r="23" spans="1:5" x14ac:dyDescent="0.35">
      <c r="A23" s="161" t="s">
        <v>17</v>
      </c>
      <c r="B23" s="162">
        <v>28</v>
      </c>
      <c r="C23" s="162">
        <v>25</v>
      </c>
      <c r="D23" s="162">
        <v>73</v>
      </c>
      <c r="E23" s="162">
        <v>29</v>
      </c>
    </row>
    <row r="25" spans="1:5" x14ac:dyDescent="0.35">
      <c r="A25" s="159" t="s">
        <v>59</v>
      </c>
      <c r="B25" s="160" t="s">
        <v>1907</v>
      </c>
    </row>
    <row r="27" spans="1:5" x14ac:dyDescent="0.35">
      <c r="A27" s="159" t="s">
        <v>0</v>
      </c>
      <c r="B27" s="160" t="s">
        <v>1911</v>
      </c>
    </row>
    <row r="28" spans="1:5" x14ac:dyDescent="0.35">
      <c r="A28" s="161" t="s">
        <v>67</v>
      </c>
      <c r="B28" s="162">
        <v>2</v>
      </c>
    </row>
    <row r="29" spans="1:5" x14ac:dyDescent="0.35">
      <c r="A29" s="161" t="s">
        <v>117</v>
      </c>
      <c r="B29" s="162">
        <v>2</v>
      </c>
    </row>
    <row r="30" spans="1:5" x14ac:dyDescent="0.35">
      <c r="A30" s="161" t="s">
        <v>158</v>
      </c>
      <c r="B30" s="162">
        <v>1</v>
      </c>
    </row>
    <row r="31" spans="1:5" x14ac:dyDescent="0.35">
      <c r="A31" s="161" t="s">
        <v>263</v>
      </c>
      <c r="B31" s="162">
        <v>1</v>
      </c>
    </row>
    <row r="32" spans="1:5" x14ac:dyDescent="0.35">
      <c r="A32" s="161" t="s">
        <v>301</v>
      </c>
      <c r="B32" s="162">
        <v>1</v>
      </c>
    </row>
    <row r="33" spans="1:2" x14ac:dyDescent="0.35">
      <c r="A33" s="161" t="s">
        <v>361</v>
      </c>
      <c r="B33" s="162">
        <v>3</v>
      </c>
    </row>
    <row r="34" spans="1:2" x14ac:dyDescent="0.35">
      <c r="A34" s="161" t="s">
        <v>399</v>
      </c>
      <c r="B34" s="162">
        <v>2</v>
      </c>
    </row>
    <row r="35" spans="1:2" x14ac:dyDescent="0.35">
      <c r="A35" s="161" t="s">
        <v>751</v>
      </c>
      <c r="B35" s="162">
        <v>1</v>
      </c>
    </row>
    <row r="36" spans="1:2" x14ac:dyDescent="0.35">
      <c r="A36" s="161" t="s">
        <v>807</v>
      </c>
      <c r="B36" s="162">
        <v>1</v>
      </c>
    </row>
    <row r="37" spans="1:2" x14ac:dyDescent="0.35">
      <c r="A37" s="161" t="s">
        <v>872</v>
      </c>
      <c r="B37" s="162">
        <v>1</v>
      </c>
    </row>
    <row r="38" spans="1:2" x14ac:dyDescent="0.35">
      <c r="A38" s="161" t="s">
        <v>918</v>
      </c>
      <c r="B38" s="162">
        <v>1</v>
      </c>
    </row>
    <row r="39" spans="1:2" x14ac:dyDescent="0.35">
      <c r="A39" s="161" t="s">
        <v>956</v>
      </c>
      <c r="B39" s="162">
        <v>1</v>
      </c>
    </row>
    <row r="40" spans="1:2" x14ac:dyDescent="0.35">
      <c r="A40" s="161" t="s">
        <v>659</v>
      </c>
      <c r="B40" s="162">
        <v>1</v>
      </c>
    </row>
    <row r="41" spans="1:2" x14ac:dyDescent="0.35">
      <c r="A41" s="161" t="s">
        <v>980</v>
      </c>
      <c r="B41" s="162">
        <v>1</v>
      </c>
    </row>
    <row r="42" spans="1:2" x14ac:dyDescent="0.35">
      <c r="A42" s="161" t="s">
        <v>1015</v>
      </c>
      <c r="B42" s="162">
        <v>1</v>
      </c>
    </row>
    <row r="43" spans="1:2" x14ac:dyDescent="0.35">
      <c r="A43" s="161" t="s">
        <v>1068</v>
      </c>
      <c r="B43" s="162">
        <v>2</v>
      </c>
    </row>
    <row r="44" spans="1:2" x14ac:dyDescent="0.35">
      <c r="A44" s="161" t="s">
        <v>1144</v>
      </c>
      <c r="B44" s="162">
        <v>5</v>
      </c>
    </row>
    <row r="45" spans="1:2" x14ac:dyDescent="0.35">
      <c r="A45" s="161" t="s">
        <v>1280</v>
      </c>
      <c r="B45" s="162">
        <v>1</v>
      </c>
    </row>
    <row r="46" spans="1:2" x14ac:dyDescent="0.35">
      <c r="A46" s="161" t="s">
        <v>17</v>
      </c>
      <c r="B46" s="162">
        <v>28</v>
      </c>
    </row>
    <row r="49" spans="1:2" x14ac:dyDescent="0.35">
      <c r="A49" s="159" t="s">
        <v>41</v>
      </c>
      <c r="B49" s="160" t="s">
        <v>80</v>
      </c>
    </row>
    <row r="51" spans="1:2" x14ac:dyDescent="0.35">
      <c r="A51" s="159" t="s">
        <v>0</v>
      </c>
      <c r="B51" s="160" t="s">
        <v>1908</v>
      </c>
    </row>
    <row r="52" spans="1:2" x14ac:dyDescent="0.35">
      <c r="A52" s="161" t="s">
        <v>67</v>
      </c>
      <c r="B52" s="162">
        <v>2</v>
      </c>
    </row>
    <row r="53" spans="1:2" x14ac:dyDescent="0.35">
      <c r="A53" s="161" t="s">
        <v>301</v>
      </c>
      <c r="B53" s="162">
        <v>1</v>
      </c>
    </row>
    <row r="54" spans="1:2" x14ac:dyDescent="0.35">
      <c r="A54" s="161" t="s">
        <v>361</v>
      </c>
      <c r="B54" s="162">
        <v>3</v>
      </c>
    </row>
    <row r="55" spans="1:2" x14ac:dyDescent="0.35">
      <c r="A55" s="161" t="s">
        <v>807</v>
      </c>
      <c r="B55" s="162">
        <v>1</v>
      </c>
    </row>
    <row r="56" spans="1:2" x14ac:dyDescent="0.35">
      <c r="A56" s="161" t="s">
        <v>872</v>
      </c>
      <c r="B56" s="162">
        <v>1</v>
      </c>
    </row>
    <row r="57" spans="1:2" x14ac:dyDescent="0.35">
      <c r="A57" s="161" t="s">
        <v>956</v>
      </c>
      <c r="B57" s="162">
        <v>1</v>
      </c>
    </row>
    <row r="58" spans="1:2" x14ac:dyDescent="0.35">
      <c r="A58" s="161" t="s">
        <v>980</v>
      </c>
      <c r="B58" s="162">
        <v>1</v>
      </c>
    </row>
    <row r="59" spans="1:2" x14ac:dyDescent="0.35">
      <c r="A59" s="161" t="s">
        <v>1144</v>
      </c>
      <c r="B59" s="162">
        <v>5</v>
      </c>
    </row>
    <row r="60" spans="1:2" x14ac:dyDescent="0.35">
      <c r="A60" s="161" t="s">
        <v>1280</v>
      </c>
      <c r="B60" s="162">
        <v>1</v>
      </c>
    </row>
    <row r="61" spans="1:2" x14ac:dyDescent="0.35">
      <c r="A61" s="161" t="s">
        <v>17</v>
      </c>
      <c r="B61" s="162">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BD229-DEC0-446C-BE96-9BB85F7860D5}">
  <dimension ref="A1:R74"/>
  <sheetViews>
    <sheetView zoomScale="70" zoomScaleNormal="70" workbookViewId="0">
      <pane ySplit="1" topLeftCell="A5" activePane="bottomLeft" state="frozen"/>
      <selection pane="bottomLeft" activeCell="C7" sqref="C7:C8"/>
    </sheetView>
  </sheetViews>
  <sheetFormatPr baseColWidth="10" defaultColWidth="0" defaultRowHeight="14.5" zeroHeight="1" x14ac:dyDescent="0.35"/>
  <cols>
    <col min="1" max="1" width="27.1796875" bestFit="1" customWidth="1"/>
    <col min="2" max="2" width="52" customWidth="1"/>
    <col min="3" max="3" width="69.1796875" customWidth="1"/>
    <col min="4" max="5" width="11.453125" customWidth="1"/>
    <col min="6" max="6" width="139.453125" customWidth="1"/>
    <col min="7" max="7" width="13.453125" customWidth="1"/>
    <col min="8" max="8" width="11.453125" customWidth="1"/>
    <col min="9" max="9" width="42" customWidth="1"/>
    <col min="10" max="10" width="38.1796875" customWidth="1"/>
    <col min="11" max="12" width="12.81640625" bestFit="1" customWidth="1"/>
    <col min="13" max="13" width="24.54296875" bestFit="1" customWidth="1"/>
    <col min="14" max="14" width="11.453125" customWidth="1"/>
    <col min="15" max="18" width="0" hidden="1" customWidth="1"/>
    <col min="19" max="16384" width="11.453125" hidden="1"/>
  </cols>
  <sheetData>
    <row r="1" spans="1:15" ht="58" x14ac:dyDescent="0.35">
      <c r="A1" s="18" t="s">
        <v>25</v>
      </c>
      <c r="B1" s="138" t="s">
        <v>27</v>
      </c>
      <c r="C1" s="22" t="s">
        <v>31</v>
      </c>
      <c r="D1" s="18" t="s">
        <v>32</v>
      </c>
      <c r="E1" s="22" t="s">
        <v>41</v>
      </c>
      <c r="F1" s="18" t="s">
        <v>42</v>
      </c>
      <c r="G1" s="22" t="s">
        <v>59</v>
      </c>
      <c r="H1" s="27" t="s">
        <v>60</v>
      </c>
      <c r="I1" s="27" t="s">
        <v>61</v>
      </c>
      <c r="J1" s="27" t="s">
        <v>62</v>
      </c>
      <c r="K1" s="28" t="s">
        <v>63</v>
      </c>
      <c r="L1" s="28" t="s">
        <v>64</v>
      </c>
      <c r="M1" s="27" t="s">
        <v>65</v>
      </c>
      <c r="N1" s="27" t="s">
        <v>66</v>
      </c>
      <c r="O1" s="5"/>
    </row>
    <row r="2" spans="1:15" ht="58" x14ac:dyDescent="0.35">
      <c r="A2" s="139" t="s">
        <v>67</v>
      </c>
      <c r="B2" s="486" t="s">
        <v>69</v>
      </c>
      <c r="C2" s="492" t="s">
        <v>95</v>
      </c>
      <c r="D2" s="282" t="s">
        <v>96</v>
      </c>
      <c r="E2" s="483" t="s">
        <v>80</v>
      </c>
      <c r="F2" s="29" t="s">
        <v>99</v>
      </c>
      <c r="G2" s="483" t="s">
        <v>88</v>
      </c>
      <c r="H2" s="483" t="s">
        <v>102</v>
      </c>
      <c r="I2" s="483" t="s">
        <v>103</v>
      </c>
      <c r="J2" s="483" t="s">
        <v>104</v>
      </c>
      <c r="K2" s="495" t="s">
        <v>105</v>
      </c>
      <c r="L2" s="513" t="s">
        <v>106</v>
      </c>
      <c r="M2" s="495" t="s">
        <v>107</v>
      </c>
      <c r="N2" s="495" t="s">
        <v>108</v>
      </c>
      <c r="O2" s="5"/>
    </row>
    <row r="3" spans="1:15" ht="72.75" customHeight="1" x14ac:dyDescent="0.35">
      <c r="A3" s="139" t="s">
        <v>67</v>
      </c>
      <c r="B3" s="487"/>
      <c r="C3" s="494"/>
      <c r="D3" s="284"/>
      <c r="E3" s="484"/>
      <c r="F3" s="33" t="s">
        <v>81</v>
      </c>
      <c r="G3" s="484"/>
      <c r="H3" s="484"/>
      <c r="I3" s="484"/>
      <c r="J3" s="484"/>
      <c r="K3" s="496"/>
      <c r="L3" s="514"/>
      <c r="M3" s="496"/>
      <c r="N3" s="496"/>
      <c r="O3" s="5"/>
    </row>
    <row r="4" spans="1:15" ht="58" x14ac:dyDescent="0.35">
      <c r="A4" s="139" t="s">
        <v>67</v>
      </c>
      <c r="B4" s="486" t="s">
        <v>109</v>
      </c>
      <c r="C4" s="492" t="s">
        <v>110</v>
      </c>
      <c r="D4" s="282" t="s">
        <v>96</v>
      </c>
      <c r="E4" s="483" t="s">
        <v>80</v>
      </c>
      <c r="F4" s="29" t="s">
        <v>112</v>
      </c>
      <c r="G4" s="483" t="s">
        <v>88</v>
      </c>
      <c r="H4" s="483" t="s">
        <v>102</v>
      </c>
      <c r="I4" s="483" t="s">
        <v>103</v>
      </c>
      <c r="J4" s="483" t="s">
        <v>113</v>
      </c>
      <c r="K4" s="495" t="s">
        <v>114</v>
      </c>
      <c r="L4" s="513" t="s">
        <v>106</v>
      </c>
      <c r="M4" s="495" t="s">
        <v>107</v>
      </c>
      <c r="N4" s="495" t="s">
        <v>115</v>
      </c>
      <c r="O4" s="5"/>
    </row>
    <row r="5" spans="1:15" ht="58" x14ac:dyDescent="0.35">
      <c r="A5" s="139" t="s">
        <v>67</v>
      </c>
      <c r="B5" s="487"/>
      <c r="C5" s="493"/>
      <c r="D5" s="283"/>
      <c r="E5" s="484"/>
      <c r="F5" s="29" t="s">
        <v>99</v>
      </c>
      <c r="G5" s="484"/>
      <c r="H5" s="484"/>
      <c r="I5" s="484"/>
      <c r="J5" s="484"/>
      <c r="K5" s="496"/>
      <c r="L5" s="514"/>
      <c r="M5" s="496"/>
      <c r="N5" s="496"/>
      <c r="O5" s="5"/>
    </row>
    <row r="6" spans="1:15" ht="58" x14ac:dyDescent="0.35">
      <c r="A6" s="139" t="s">
        <v>67</v>
      </c>
      <c r="B6" s="488"/>
      <c r="C6" s="494"/>
      <c r="D6" s="284"/>
      <c r="E6" s="485"/>
      <c r="F6" s="33" t="s">
        <v>116</v>
      </c>
      <c r="G6" s="485"/>
      <c r="H6" s="485"/>
      <c r="I6" s="485"/>
      <c r="J6" s="485"/>
      <c r="K6" s="497"/>
      <c r="L6" s="515"/>
      <c r="M6" s="497"/>
      <c r="N6" s="497"/>
      <c r="O6" s="5"/>
    </row>
    <row r="7" spans="1:15" ht="93" customHeight="1" x14ac:dyDescent="0.35">
      <c r="A7" s="139" t="s">
        <v>117</v>
      </c>
      <c r="B7" s="483" t="s">
        <v>119</v>
      </c>
      <c r="C7" s="492" t="s">
        <v>145</v>
      </c>
      <c r="D7" s="282" t="s">
        <v>96</v>
      </c>
      <c r="E7" s="483" t="s">
        <v>148</v>
      </c>
      <c r="F7" s="29" t="s">
        <v>149</v>
      </c>
      <c r="G7" s="483" t="s">
        <v>148</v>
      </c>
      <c r="H7" s="483" t="s">
        <v>102</v>
      </c>
      <c r="I7" s="483" t="s">
        <v>150</v>
      </c>
      <c r="J7" s="483" t="s">
        <v>151</v>
      </c>
      <c r="K7" s="507">
        <v>44593</v>
      </c>
      <c r="L7" s="507">
        <v>44926</v>
      </c>
      <c r="M7" s="495" t="s">
        <v>152</v>
      </c>
      <c r="N7" s="495" t="s">
        <v>153</v>
      </c>
      <c r="O7" s="5"/>
    </row>
    <row r="8" spans="1:15" ht="101.5" x14ac:dyDescent="0.35">
      <c r="A8" s="139" t="s">
        <v>117</v>
      </c>
      <c r="B8" s="484"/>
      <c r="C8" s="493"/>
      <c r="D8" s="283"/>
      <c r="E8" s="484"/>
      <c r="F8" s="29" t="s">
        <v>154</v>
      </c>
      <c r="G8" s="484"/>
      <c r="H8" s="484"/>
      <c r="I8" s="484"/>
      <c r="J8" s="484"/>
      <c r="K8" s="508"/>
      <c r="L8" s="508"/>
      <c r="M8" s="496"/>
      <c r="N8" s="496"/>
      <c r="O8" s="5"/>
    </row>
    <row r="9" spans="1:15" ht="145" x14ac:dyDescent="0.35">
      <c r="A9" s="139" t="s">
        <v>117</v>
      </c>
      <c r="B9" s="485"/>
      <c r="C9" s="141" t="s">
        <v>155</v>
      </c>
      <c r="D9" s="140" t="s">
        <v>96</v>
      </c>
      <c r="E9" s="139" t="s">
        <v>148</v>
      </c>
      <c r="F9" s="139" t="s">
        <v>156</v>
      </c>
      <c r="G9" s="139" t="s">
        <v>148</v>
      </c>
      <c r="H9" s="139" t="s">
        <v>102</v>
      </c>
      <c r="I9" s="139" t="s">
        <v>150</v>
      </c>
      <c r="J9" s="139" t="s">
        <v>157</v>
      </c>
      <c r="K9" s="144">
        <v>44593</v>
      </c>
      <c r="L9" s="144">
        <v>44926</v>
      </c>
      <c r="M9" s="143" t="s">
        <v>152</v>
      </c>
      <c r="N9" s="143" t="s">
        <v>153</v>
      </c>
      <c r="O9" s="5"/>
    </row>
    <row r="10" spans="1:15" ht="72.5" x14ac:dyDescent="0.35">
      <c r="A10" s="142" t="s">
        <v>158</v>
      </c>
      <c r="B10" s="193" t="s">
        <v>252</v>
      </c>
      <c r="C10" s="199" t="s">
        <v>253</v>
      </c>
      <c r="D10" s="202" t="s">
        <v>96</v>
      </c>
      <c r="E10" s="187" t="s">
        <v>148</v>
      </c>
      <c r="F10" s="34" t="s">
        <v>254</v>
      </c>
      <c r="G10" s="187" t="s">
        <v>148</v>
      </c>
      <c r="H10" s="187" t="s">
        <v>102</v>
      </c>
      <c r="I10" s="187" t="s">
        <v>255</v>
      </c>
      <c r="J10" s="504" t="s">
        <v>256</v>
      </c>
      <c r="K10" s="505">
        <v>44576</v>
      </c>
      <c r="L10" s="505">
        <v>44925</v>
      </c>
      <c r="M10" s="505" t="s">
        <v>257</v>
      </c>
      <c r="N10" s="205" t="s">
        <v>258</v>
      </c>
      <c r="O10" s="5"/>
    </row>
    <row r="11" spans="1:15" ht="101.5" x14ac:dyDescent="0.35">
      <c r="A11" s="142" t="s">
        <v>158</v>
      </c>
      <c r="B11" s="194"/>
      <c r="C11" s="200"/>
      <c r="D11" s="203"/>
      <c r="E11" s="188"/>
      <c r="F11" s="33" t="s">
        <v>259</v>
      </c>
      <c r="G11" s="188"/>
      <c r="H11" s="188"/>
      <c r="I11" s="188"/>
      <c r="J11" s="504"/>
      <c r="K11" s="504"/>
      <c r="L11" s="505"/>
      <c r="M11" s="504"/>
      <c r="N11" s="206"/>
      <c r="O11" s="5"/>
    </row>
    <row r="12" spans="1:15" ht="43.5" x14ac:dyDescent="0.35">
      <c r="A12" s="142" t="s">
        <v>158</v>
      </c>
      <c r="B12" s="195"/>
      <c r="C12" s="201"/>
      <c r="D12" s="204"/>
      <c r="E12" s="189"/>
      <c r="F12" s="34" t="s">
        <v>262</v>
      </c>
      <c r="G12" s="189"/>
      <c r="H12" s="189"/>
      <c r="I12" s="189"/>
      <c r="J12" s="136"/>
      <c r="K12" s="136"/>
      <c r="L12" s="137"/>
      <c r="M12" s="136"/>
      <c r="N12" s="133"/>
      <c r="O12" s="5"/>
    </row>
    <row r="13" spans="1:15" ht="72.5" x14ac:dyDescent="0.35">
      <c r="A13" s="139" t="s">
        <v>263</v>
      </c>
      <c r="B13" s="486" t="s">
        <v>293</v>
      </c>
      <c r="C13" s="492" t="s">
        <v>294</v>
      </c>
      <c r="D13" s="282" t="s">
        <v>96</v>
      </c>
      <c r="E13" s="483" t="s">
        <v>148</v>
      </c>
      <c r="F13" s="33" t="s">
        <v>295</v>
      </c>
      <c r="G13" s="483" t="s">
        <v>148</v>
      </c>
      <c r="H13" s="483" t="s">
        <v>102</v>
      </c>
      <c r="I13" s="483" t="s">
        <v>296</v>
      </c>
      <c r="J13" s="483" t="s">
        <v>297</v>
      </c>
      <c r="K13" s="501">
        <v>44562</v>
      </c>
      <c r="L13" s="501">
        <v>44896</v>
      </c>
      <c r="M13" s="495" t="s">
        <v>298</v>
      </c>
      <c r="N13" s="495" t="s">
        <v>299</v>
      </c>
      <c r="O13" s="5"/>
    </row>
    <row r="14" spans="1:15" ht="72.5" x14ac:dyDescent="0.35">
      <c r="A14" s="139" t="s">
        <v>263</v>
      </c>
      <c r="B14" s="487"/>
      <c r="C14" s="493"/>
      <c r="D14" s="283"/>
      <c r="E14" s="484"/>
      <c r="F14" s="33" t="s">
        <v>300</v>
      </c>
      <c r="G14" s="484"/>
      <c r="H14" s="484"/>
      <c r="I14" s="484"/>
      <c r="J14" s="485"/>
      <c r="K14" s="502"/>
      <c r="L14" s="502"/>
      <c r="M14" s="497"/>
      <c r="N14" s="497"/>
      <c r="O14" s="5"/>
    </row>
    <row r="15" spans="1:15" ht="78" customHeight="1" x14ac:dyDescent="0.35">
      <c r="A15" s="142" t="s">
        <v>301</v>
      </c>
      <c r="B15" s="150" t="s">
        <v>303</v>
      </c>
      <c r="C15" s="151" t="s">
        <v>357</v>
      </c>
      <c r="D15" s="150" t="s">
        <v>96</v>
      </c>
      <c r="E15" s="149" t="s">
        <v>80</v>
      </c>
      <c r="F15" s="142" t="s">
        <v>358</v>
      </c>
      <c r="G15" s="142" t="s">
        <v>80</v>
      </c>
      <c r="H15" s="142" t="s">
        <v>102</v>
      </c>
      <c r="I15" s="142" t="s">
        <v>359</v>
      </c>
      <c r="J15" s="148" t="s">
        <v>360</v>
      </c>
      <c r="K15" s="147">
        <v>44576</v>
      </c>
      <c r="L15" s="147">
        <v>44926</v>
      </c>
      <c r="M15" s="146" t="s">
        <v>341</v>
      </c>
      <c r="N15" s="145" t="s">
        <v>342</v>
      </c>
      <c r="O15" s="5"/>
    </row>
    <row r="16" spans="1:15" ht="63.75" customHeight="1" x14ac:dyDescent="0.35">
      <c r="A16" s="142" t="s">
        <v>361</v>
      </c>
      <c r="B16" s="187" t="s">
        <v>363</v>
      </c>
      <c r="C16" s="199" t="s">
        <v>382</v>
      </c>
      <c r="D16" s="202" t="s">
        <v>96</v>
      </c>
      <c r="E16" s="219" t="s">
        <v>80</v>
      </c>
      <c r="F16" s="48" t="s">
        <v>383</v>
      </c>
      <c r="G16" s="187" t="s">
        <v>80</v>
      </c>
      <c r="H16" s="187" t="s">
        <v>102</v>
      </c>
      <c r="I16" s="187" t="s">
        <v>384</v>
      </c>
      <c r="J16" s="193" t="s">
        <v>1887</v>
      </c>
      <c r="K16" s="179">
        <v>44713</v>
      </c>
      <c r="L16" s="179">
        <v>44926</v>
      </c>
      <c r="M16" s="179">
        <v>44834</v>
      </c>
      <c r="N16" s="267" t="s">
        <v>385</v>
      </c>
      <c r="O16" s="5"/>
    </row>
    <row r="17" spans="1:15" ht="39" x14ac:dyDescent="0.35">
      <c r="A17" s="142" t="s">
        <v>361</v>
      </c>
      <c r="B17" s="188"/>
      <c r="C17" s="200"/>
      <c r="D17" s="203"/>
      <c r="E17" s="220"/>
      <c r="F17" s="48" t="s">
        <v>386</v>
      </c>
      <c r="G17" s="188"/>
      <c r="H17" s="188"/>
      <c r="I17" s="188"/>
      <c r="J17" s="194"/>
      <c r="K17" s="180"/>
      <c r="L17" s="180"/>
      <c r="M17" s="180"/>
      <c r="N17" s="268"/>
      <c r="O17" s="5"/>
    </row>
    <row r="18" spans="1:15" ht="51" customHeight="1" x14ac:dyDescent="0.35">
      <c r="A18" s="142" t="s">
        <v>361</v>
      </c>
      <c r="B18" s="188"/>
      <c r="C18" s="199" t="s">
        <v>387</v>
      </c>
      <c r="D18" s="202" t="s">
        <v>96</v>
      </c>
      <c r="E18" s="219" t="s">
        <v>80</v>
      </c>
      <c r="F18" s="49" t="s">
        <v>388</v>
      </c>
      <c r="G18" s="187" t="s">
        <v>80</v>
      </c>
      <c r="H18" s="187" t="s">
        <v>102</v>
      </c>
      <c r="I18" s="187" t="s">
        <v>384</v>
      </c>
      <c r="J18" s="193" t="s">
        <v>1887</v>
      </c>
      <c r="K18" s="179">
        <v>44713</v>
      </c>
      <c r="L18" s="179">
        <v>44926</v>
      </c>
      <c r="M18" s="179">
        <v>44834</v>
      </c>
      <c r="N18" s="267" t="s">
        <v>385</v>
      </c>
      <c r="O18" s="5"/>
    </row>
    <row r="19" spans="1:15" ht="39" x14ac:dyDescent="0.35">
      <c r="A19" s="142" t="s">
        <v>361</v>
      </c>
      <c r="B19" s="188"/>
      <c r="C19" s="200"/>
      <c r="D19" s="203"/>
      <c r="E19" s="220"/>
      <c r="F19" s="49" t="s">
        <v>386</v>
      </c>
      <c r="G19" s="188"/>
      <c r="H19" s="188"/>
      <c r="I19" s="188"/>
      <c r="J19" s="194"/>
      <c r="K19" s="180"/>
      <c r="L19" s="180"/>
      <c r="M19" s="180"/>
      <c r="N19" s="268"/>
      <c r="O19" s="5"/>
    </row>
    <row r="20" spans="1:15" ht="51" customHeight="1" x14ac:dyDescent="0.35">
      <c r="A20" s="142" t="s">
        <v>361</v>
      </c>
      <c r="B20" s="188"/>
      <c r="C20" s="199" t="s">
        <v>389</v>
      </c>
      <c r="D20" s="202" t="s">
        <v>96</v>
      </c>
      <c r="E20" s="219" t="s">
        <v>80</v>
      </c>
      <c r="F20" s="49" t="s">
        <v>390</v>
      </c>
      <c r="G20" s="187" t="s">
        <v>80</v>
      </c>
      <c r="H20" s="187" t="s">
        <v>102</v>
      </c>
      <c r="I20" s="187" t="s">
        <v>384</v>
      </c>
      <c r="J20" s="193" t="s">
        <v>1887</v>
      </c>
      <c r="K20" s="179">
        <v>44713</v>
      </c>
      <c r="L20" s="179">
        <v>44926</v>
      </c>
      <c r="M20" s="179">
        <v>44834</v>
      </c>
      <c r="N20" s="267" t="s">
        <v>385</v>
      </c>
      <c r="O20" s="5"/>
    </row>
    <row r="21" spans="1:15" ht="39" x14ac:dyDescent="0.35">
      <c r="A21" s="142" t="s">
        <v>361</v>
      </c>
      <c r="B21" s="188"/>
      <c r="C21" s="200"/>
      <c r="D21" s="203"/>
      <c r="E21" s="220"/>
      <c r="F21" s="49" t="s">
        <v>386</v>
      </c>
      <c r="G21" s="188"/>
      <c r="H21" s="188"/>
      <c r="I21" s="188"/>
      <c r="J21" s="194"/>
      <c r="K21" s="180"/>
      <c r="L21" s="180"/>
      <c r="M21" s="180"/>
      <c r="N21" s="268"/>
      <c r="O21" s="5"/>
    </row>
    <row r="22" spans="1:15" ht="39" x14ac:dyDescent="0.35">
      <c r="A22" s="142" t="s">
        <v>361</v>
      </c>
      <c r="B22" s="189"/>
      <c r="C22" s="201"/>
      <c r="D22" s="204"/>
      <c r="E22" s="221"/>
      <c r="F22" s="49" t="s">
        <v>391</v>
      </c>
      <c r="G22" s="189"/>
      <c r="H22" s="189"/>
      <c r="I22" s="189"/>
      <c r="J22" s="195"/>
      <c r="K22" s="181"/>
      <c r="L22" s="181"/>
      <c r="M22" s="181"/>
      <c r="N22" s="269"/>
      <c r="O22" s="5"/>
    </row>
    <row r="23" spans="1:15" ht="43.5" x14ac:dyDescent="0.35">
      <c r="A23" s="150" t="s">
        <v>399</v>
      </c>
      <c r="B23" s="193" t="s">
        <v>458</v>
      </c>
      <c r="C23" s="199" t="s">
        <v>459</v>
      </c>
      <c r="D23" s="202" t="s">
        <v>96</v>
      </c>
      <c r="E23" s="187" t="s">
        <v>148</v>
      </c>
      <c r="F23" s="58" t="s">
        <v>460</v>
      </c>
      <c r="G23" s="187" t="s">
        <v>88</v>
      </c>
      <c r="H23" s="187" t="s">
        <v>102</v>
      </c>
      <c r="I23" s="187" t="s">
        <v>461</v>
      </c>
      <c r="J23" s="187" t="s">
        <v>462</v>
      </c>
      <c r="K23" s="179">
        <v>44682</v>
      </c>
      <c r="L23" s="179">
        <v>44926</v>
      </c>
      <c r="M23" s="205" t="s">
        <v>412</v>
      </c>
      <c r="N23" s="205" t="s">
        <v>463</v>
      </c>
      <c r="O23" s="5"/>
    </row>
    <row r="24" spans="1:15" ht="72.5" x14ac:dyDescent="0.35">
      <c r="A24" s="150" t="s">
        <v>399</v>
      </c>
      <c r="B24" s="194"/>
      <c r="C24" s="200"/>
      <c r="D24" s="203"/>
      <c r="E24" s="188"/>
      <c r="F24" s="55" t="s">
        <v>464</v>
      </c>
      <c r="G24" s="188"/>
      <c r="H24" s="188"/>
      <c r="I24" s="188"/>
      <c r="J24" s="188"/>
      <c r="K24" s="180"/>
      <c r="L24" s="180"/>
      <c r="M24" s="206"/>
      <c r="N24" s="206"/>
      <c r="O24" s="5"/>
    </row>
    <row r="25" spans="1:15" ht="87" x14ac:dyDescent="0.35">
      <c r="A25" s="150" t="s">
        <v>399</v>
      </c>
      <c r="B25" s="194"/>
      <c r="C25" s="200"/>
      <c r="D25" s="203"/>
      <c r="E25" s="188"/>
      <c r="F25" s="55" t="s">
        <v>465</v>
      </c>
      <c r="G25" s="188"/>
      <c r="H25" s="188"/>
      <c r="I25" s="188"/>
      <c r="J25" s="188"/>
      <c r="K25" s="180"/>
      <c r="L25" s="180"/>
      <c r="M25" s="206"/>
      <c r="N25" s="206"/>
      <c r="O25" s="5"/>
    </row>
    <row r="26" spans="1:15" ht="58" x14ac:dyDescent="0.35">
      <c r="A26" s="150" t="s">
        <v>399</v>
      </c>
      <c r="B26" s="195"/>
      <c r="C26" s="201"/>
      <c r="D26" s="204"/>
      <c r="E26" s="189"/>
      <c r="F26" s="55" t="s">
        <v>466</v>
      </c>
      <c r="G26" s="189"/>
      <c r="H26" s="189"/>
      <c r="I26" s="189"/>
      <c r="J26" s="189"/>
      <c r="K26" s="181"/>
      <c r="L26" s="181"/>
      <c r="M26" s="207"/>
      <c r="N26" s="207"/>
      <c r="O26" s="5"/>
    </row>
    <row r="27" spans="1:15" ht="58" x14ac:dyDescent="0.35">
      <c r="A27" s="150" t="s">
        <v>399</v>
      </c>
      <c r="B27" s="462" t="s">
        <v>468</v>
      </c>
      <c r="C27" s="431" t="s">
        <v>469</v>
      </c>
      <c r="D27" s="459" t="s">
        <v>96</v>
      </c>
      <c r="E27" s="453" t="s">
        <v>148</v>
      </c>
      <c r="F27" s="60" t="s">
        <v>472</v>
      </c>
      <c r="G27" s="453" t="s">
        <v>148</v>
      </c>
      <c r="H27" s="453" t="s">
        <v>102</v>
      </c>
      <c r="I27" s="453" t="s">
        <v>473</v>
      </c>
      <c r="J27" s="453" t="s">
        <v>474</v>
      </c>
      <c r="K27" s="559">
        <v>44562</v>
      </c>
      <c r="L27" s="559">
        <v>44926</v>
      </c>
      <c r="M27" s="559">
        <v>44713</v>
      </c>
      <c r="N27" s="443" t="s">
        <v>475</v>
      </c>
      <c r="O27" s="5"/>
    </row>
    <row r="28" spans="1:15" ht="43.5" x14ac:dyDescent="0.35">
      <c r="A28" s="150" t="s">
        <v>399</v>
      </c>
      <c r="B28" s="463"/>
      <c r="C28" s="432"/>
      <c r="D28" s="460"/>
      <c r="E28" s="454"/>
      <c r="F28" s="60" t="s">
        <v>476</v>
      </c>
      <c r="G28" s="454"/>
      <c r="H28" s="454"/>
      <c r="I28" s="454"/>
      <c r="J28" s="454"/>
      <c r="K28" s="560"/>
      <c r="L28" s="560"/>
      <c r="M28" s="560"/>
      <c r="N28" s="444"/>
      <c r="O28" s="5"/>
    </row>
    <row r="29" spans="1:15" ht="87" x14ac:dyDescent="0.35">
      <c r="A29" s="150" t="s">
        <v>399</v>
      </c>
      <c r="B29" s="463"/>
      <c r="C29" s="432"/>
      <c r="D29" s="460"/>
      <c r="E29" s="454"/>
      <c r="F29" s="60" t="s">
        <v>477</v>
      </c>
      <c r="G29" s="454"/>
      <c r="H29" s="454"/>
      <c r="I29" s="454"/>
      <c r="J29" s="454"/>
      <c r="K29" s="560"/>
      <c r="L29" s="560"/>
      <c r="M29" s="560"/>
      <c r="N29" s="444"/>
      <c r="O29" s="5"/>
    </row>
    <row r="30" spans="1:15" ht="159.5" x14ac:dyDescent="0.35">
      <c r="A30" s="150" t="s">
        <v>399</v>
      </c>
      <c r="B30" s="464"/>
      <c r="C30" s="449"/>
      <c r="D30" s="461"/>
      <c r="E30" s="455"/>
      <c r="F30" s="60" t="s">
        <v>478</v>
      </c>
      <c r="G30" s="455"/>
      <c r="H30" s="455"/>
      <c r="I30" s="455"/>
      <c r="J30" s="455"/>
      <c r="K30" s="561"/>
      <c r="L30" s="561"/>
      <c r="M30" s="561"/>
      <c r="N30" s="445"/>
      <c r="O30" s="5"/>
    </row>
    <row r="31" spans="1:15" ht="58" x14ac:dyDescent="0.35">
      <c r="A31" s="150" t="s">
        <v>659</v>
      </c>
      <c r="B31" s="228" t="s">
        <v>729</v>
      </c>
      <c r="C31" s="228" t="s">
        <v>730</v>
      </c>
      <c r="D31" s="228" t="s">
        <v>96</v>
      </c>
      <c r="E31" s="187" t="s">
        <v>148</v>
      </c>
      <c r="F31" s="72" t="s">
        <v>731</v>
      </c>
      <c r="G31" s="187" t="s">
        <v>148</v>
      </c>
      <c r="H31" s="187" t="s">
        <v>102</v>
      </c>
      <c r="I31" s="187" t="s">
        <v>732</v>
      </c>
      <c r="J31" s="202"/>
      <c r="K31" s="428"/>
      <c r="L31" s="428"/>
      <c r="M31" s="428"/>
      <c r="N31" s="428"/>
      <c r="O31" s="5"/>
    </row>
    <row r="32" spans="1:15" ht="58" x14ac:dyDescent="0.35">
      <c r="A32" s="150" t="s">
        <v>659</v>
      </c>
      <c r="B32" s="229"/>
      <c r="C32" s="229"/>
      <c r="D32" s="229"/>
      <c r="E32" s="188"/>
      <c r="F32" s="72" t="s">
        <v>733</v>
      </c>
      <c r="G32" s="188"/>
      <c r="H32" s="188"/>
      <c r="I32" s="188"/>
      <c r="J32" s="203"/>
      <c r="K32" s="429"/>
      <c r="L32" s="429"/>
      <c r="M32" s="429"/>
      <c r="N32" s="429"/>
      <c r="O32" s="5"/>
    </row>
    <row r="33" spans="1:15" ht="58" x14ac:dyDescent="0.35">
      <c r="A33" s="142" t="s">
        <v>751</v>
      </c>
      <c r="B33" s="193" t="s">
        <v>775</v>
      </c>
      <c r="C33" s="199" t="s">
        <v>776</v>
      </c>
      <c r="D33" s="202" t="s">
        <v>96</v>
      </c>
      <c r="E33" s="219" t="s">
        <v>148</v>
      </c>
      <c r="F33" s="44" t="s">
        <v>777</v>
      </c>
      <c r="G33" s="187" t="s">
        <v>148</v>
      </c>
      <c r="H33" s="187" t="s">
        <v>102</v>
      </c>
      <c r="I33" s="187" t="s">
        <v>778</v>
      </c>
      <c r="J33" s="187" t="s">
        <v>779</v>
      </c>
      <c r="K33" s="179">
        <v>44593</v>
      </c>
      <c r="L33" s="179">
        <v>44926</v>
      </c>
      <c r="M33" s="179">
        <v>44742</v>
      </c>
      <c r="N33" s="205" t="s">
        <v>759</v>
      </c>
      <c r="O33" s="5"/>
    </row>
    <row r="34" spans="1:15" ht="58" x14ac:dyDescent="0.35">
      <c r="A34" s="142" t="s">
        <v>751</v>
      </c>
      <c r="B34" s="194"/>
      <c r="C34" s="200"/>
      <c r="D34" s="203"/>
      <c r="E34" s="220"/>
      <c r="F34" s="44" t="s">
        <v>780</v>
      </c>
      <c r="G34" s="188"/>
      <c r="H34" s="188"/>
      <c r="I34" s="188"/>
      <c r="J34" s="188"/>
      <c r="K34" s="180"/>
      <c r="L34" s="180"/>
      <c r="M34" s="180"/>
      <c r="N34" s="206"/>
      <c r="O34" s="5"/>
    </row>
    <row r="35" spans="1:15" ht="43.5" x14ac:dyDescent="0.35">
      <c r="A35" s="142" t="s">
        <v>751</v>
      </c>
      <c r="B35" s="195"/>
      <c r="C35" s="201"/>
      <c r="D35" s="204"/>
      <c r="E35" s="221"/>
      <c r="F35" s="44" t="s">
        <v>781</v>
      </c>
      <c r="G35" s="189"/>
      <c r="H35" s="189"/>
      <c r="I35" s="189"/>
      <c r="J35" s="189"/>
      <c r="K35" s="181"/>
      <c r="L35" s="181"/>
      <c r="M35" s="181"/>
      <c r="N35" s="207"/>
      <c r="O35" s="5"/>
    </row>
    <row r="36" spans="1:15" ht="58" x14ac:dyDescent="0.35">
      <c r="A36" s="142" t="s">
        <v>807</v>
      </c>
      <c r="B36" s="193" t="s">
        <v>865</v>
      </c>
      <c r="C36" s="199" t="s">
        <v>866</v>
      </c>
      <c r="D36" s="202" t="s">
        <v>96</v>
      </c>
      <c r="E36" s="187" t="s">
        <v>80</v>
      </c>
      <c r="F36" s="75" t="s">
        <v>867</v>
      </c>
      <c r="G36" s="187" t="s">
        <v>80</v>
      </c>
      <c r="H36" s="187" t="s">
        <v>102</v>
      </c>
      <c r="I36" s="187" t="s">
        <v>778</v>
      </c>
      <c r="J36" s="187" t="s">
        <v>868</v>
      </c>
      <c r="K36" s="179">
        <v>44562</v>
      </c>
      <c r="L36" s="179">
        <v>44926</v>
      </c>
      <c r="M36" s="179">
        <v>44650</v>
      </c>
      <c r="N36" s="205" t="s">
        <v>869</v>
      </c>
      <c r="O36" s="5"/>
    </row>
    <row r="37" spans="1:15" ht="29" x14ac:dyDescent="0.35">
      <c r="A37" s="142" t="s">
        <v>807</v>
      </c>
      <c r="B37" s="194"/>
      <c r="C37" s="200"/>
      <c r="D37" s="203"/>
      <c r="E37" s="188"/>
      <c r="F37" s="74" t="s">
        <v>870</v>
      </c>
      <c r="G37" s="188"/>
      <c r="H37" s="188"/>
      <c r="I37" s="188"/>
      <c r="J37" s="188"/>
      <c r="K37" s="180"/>
      <c r="L37" s="180"/>
      <c r="M37" s="180"/>
      <c r="N37" s="206"/>
      <c r="O37" s="5"/>
    </row>
    <row r="38" spans="1:15" ht="29" x14ac:dyDescent="0.35">
      <c r="A38" s="142" t="s">
        <v>807</v>
      </c>
      <c r="B38" s="195"/>
      <c r="C38" s="201"/>
      <c r="D38" s="204"/>
      <c r="E38" s="189"/>
      <c r="F38" s="75" t="s">
        <v>871</v>
      </c>
      <c r="G38" s="189"/>
      <c r="H38" s="189"/>
      <c r="I38" s="189"/>
      <c r="J38" s="189"/>
      <c r="K38" s="181"/>
      <c r="L38" s="181"/>
      <c r="M38" s="181"/>
      <c r="N38" s="207"/>
      <c r="O38" s="5"/>
    </row>
    <row r="39" spans="1:15" ht="85.5" customHeight="1" x14ac:dyDescent="0.35">
      <c r="A39" s="156" t="s">
        <v>872</v>
      </c>
      <c r="B39" s="156" t="s">
        <v>898</v>
      </c>
      <c r="C39" s="157" t="s">
        <v>899</v>
      </c>
      <c r="D39" s="155" t="s">
        <v>96</v>
      </c>
      <c r="E39" s="156" t="s">
        <v>80</v>
      </c>
      <c r="F39" s="156" t="s">
        <v>900</v>
      </c>
      <c r="G39" s="156" t="s">
        <v>80</v>
      </c>
      <c r="H39" s="156" t="s">
        <v>102</v>
      </c>
      <c r="I39" s="156" t="s">
        <v>901</v>
      </c>
      <c r="J39" s="155" t="s">
        <v>902</v>
      </c>
      <c r="K39" s="154" t="s">
        <v>880</v>
      </c>
      <c r="L39" s="153" t="s">
        <v>881</v>
      </c>
      <c r="M39" s="153" t="s">
        <v>903</v>
      </c>
      <c r="N39" s="152" t="s">
        <v>904</v>
      </c>
      <c r="O39" s="5"/>
    </row>
    <row r="40" spans="1:15" ht="86.25" customHeight="1" x14ac:dyDescent="0.35">
      <c r="A40" s="142" t="s">
        <v>918</v>
      </c>
      <c r="B40" s="142" t="s">
        <v>944</v>
      </c>
      <c r="C40" s="145" t="s">
        <v>945</v>
      </c>
      <c r="D40" s="150" t="s">
        <v>96</v>
      </c>
      <c r="E40" s="142" t="s">
        <v>148</v>
      </c>
      <c r="F40" s="142" t="s">
        <v>946</v>
      </c>
      <c r="G40" s="142" t="s">
        <v>88</v>
      </c>
      <c r="H40" s="150" t="s">
        <v>102</v>
      </c>
      <c r="I40" s="150" t="s">
        <v>947</v>
      </c>
      <c r="J40" s="142" t="s">
        <v>948</v>
      </c>
      <c r="K40" s="147">
        <v>44562</v>
      </c>
      <c r="L40" s="147">
        <v>44561</v>
      </c>
      <c r="M40" s="147">
        <v>44742</v>
      </c>
      <c r="N40" s="145" t="s">
        <v>949</v>
      </c>
      <c r="O40" s="5"/>
    </row>
    <row r="41" spans="1:15" ht="43.5" x14ac:dyDescent="0.35">
      <c r="A41" s="142" t="s">
        <v>956</v>
      </c>
      <c r="B41" s="193" t="s">
        <v>958</v>
      </c>
      <c r="C41" s="199" t="s">
        <v>959</v>
      </c>
      <c r="D41" s="202" t="s">
        <v>96</v>
      </c>
      <c r="E41" s="187" t="s">
        <v>80</v>
      </c>
      <c r="F41" s="34" t="s">
        <v>960</v>
      </c>
      <c r="G41" s="187" t="s">
        <v>88</v>
      </c>
      <c r="H41" s="187" t="s">
        <v>102</v>
      </c>
      <c r="I41" s="187" t="s">
        <v>961</v>
      </c>
      <c r="J41" s="187" t="s">
        <v>962</v>
      </c>
      <c r="K41" s="182">
        <v>44563</v>
      </c>
      <c r="L41" s="182">
        <v>44742</v>
      </c>
      <c r="M41" s="182">
        <v>44681</v>
      </c>
      <c r="N41" s="391" t="s">
        <v>963</v>
      </c>
      <c r="O41" s="5"/>
    </row>
    <row r="42" spans="1:15" ht="58" x14ac:dyDescent="0.35">
      <c r="A42" s="142" t="s">
        <v>956</v>
      </c>
      <c r="B42" s="194"/>
      <c r="C42" s="200"/>
      <c r="D42" s="203"/>
      <c r="E42" s="188"/>
      <c r="F42" s="34" t="s">
        <v>964</v>
      </c>
      <c r="G42" s="188"/>
      <c r="H42" s="188"/>
      <c r="I42" s="188"/>
      <c r="J42" s="188"/>
      <c r="K42" s="183"/>
      <c r="L42" s="183"/>
      <c r="M42" s="183"/>
      <c r="N42" s="392"/>
      <c r="O42" s="5"/>
    </row>
    <row r="43" spans="1:15" ht="29" x14ac:dyDescent="0.35">
      <c r="A43" s="142" t="s">
        <v>956</v>
      </c>
      <c r="B43" s="194"/>
      <c r="C43" s="200"/>
      <c r="D43" s="203"/>
      <c r="E43" s="188"/>
      <c r="F43" s="34" t="s">
        <v>965</v>
      </c>
      <c r="G43" s="188"/>
      <c r="H43" s="188"/>
      <c r="I43" s="188"/>
      <c r="J43" s="188"/>
      <c r="K43" s="183"/>
      <c r="L43" s="183"/>
      <c r="M43" s="183"/>
      <c r="N43" s="392"/>
      <c r="O43" s="5"/>
    </row>
    <row r="44" spans="1:15" ht="43.5" x14ac:dyDescent="0.35">
      <c r="A44" s="142" t="s">
        <v>956</v>
      </c>
      <c r="B44" s="194"/>
      <c r="C44" s="200"/>
      <c r="D44" s="203"/>
      <c r="E44" s="188"/>
      <c r="F44" s="34" t="s">
        <v>966</v>
      </c>
      <c r="G44" s="188"/>
      <c r="H44" s="188"/>
      <c r="I44" s="188"/>
      <c r="J44" s="188"/>
      <c r="K44" s="183"/>
      <c r="L44" s="183"/>
      <c r="M44" s="183"/>
      <c r="N44" s="392"/>
      <c r="O44" s="5"/>
    </row>
    <row r="45" spans="1:15" ht="72.5" x14ac:dyDescent="0.35">
      <c r="A45" s="142" t="s">
        <v>956</v>
      </c>
      <c r="B45" s="195"/>
      <c r="C45" s="201"/>
      <c r="D45" s="204"/>
      <c r="E45" s="189"/>
      <c r="F45" s="34" t="s">
        <v>967</v>
      </c>
      <c r="G45" s="189"/>
      <c r="H45" s="189"/>
      <c r="I45" s="189"/>
      <c r="J45" s="189"/>
      <c r="K45" s="184"/>
      <c r="L45" s="184"/>
      <c r="M45" s="184"/>
      <c r="N45" s="393"/>
      <c r="O45" s="5"/>
    </row>
    <row r="46" spans="1:15" ht="72.5" x14ac:dyDescent="0.35">
      <c r="A46" s="142" t="s">
        <v>980</v>
      </c>
      <c r="B46" s="193" t="s">
        <v>998</v>
      </c>
      <c r="C46" s="190" t="s">
        <v>999</v>
      </c>
      <c r="D46" s="202" t="s">
        <v>96</v>
      </c>
      <c r="E46" s="187" t="s">
        <v>80</v>
      </c>
      <c r="F46" s="34" t="s">
        <v>1000</v>
      </c>
      <c r="G46" s="187" t="s">
        <v>80</v>
      </c>
      <c r="H46" s="187" t="s">
        <v>102</v>
      </c>
      <c r="I46" s="187" t="s">
        <v>1001</v>
      </c>
      <c r="J46" s="187" t="s">
        <v>1002</v>
      </c>
      <c r="K46" s="264">
        <v>44593</v>
      </c>
      <c r="L46" s="264">
        <v>44896</v>
      </c>
      <c r="M46" s="267" t="s">
        <v>1003</v>
      </c>
      <c r="N46" s="267" t="s">
        <v>1004</v>
      </c>
      <c r="O46" s="5"/>
    </row>
    <row r="47" spans="1:15" ht="43.5" x14ac:dyDescent="0.35">
      <c r="A47" s="142" t="s">
        <v>980</v>
      </c>
      <c r="B47" s="194"/>
      <c r="C47" s="191"/>
      <c r="D47" s="203"/>
      <c r="E47" s="188"/>
      <c r="F47" s="34" t="s">
        <v>1005</v>
      </c>
      <c r="G47" s="188"/>
      <c r="H47" s="188"/>
      <c r="I47" s="188"/>
      <c r="J47" s="188"/>
      <c r="K47" s="265"/>
      <c r="L47" s="265"/>
      <c r="M47" s="268"/>
      <c r="N47" s="268"/>
      <c r="O47" s="5"/>
    </row>
    <row r="48" spans="1:15" ht="101.5" x14ac:dyDescent="0.35">
      <c r="A48" s="142" t="s">
        <v>1015</v>
      </c>
      <c r="B48" s="193" t="s">
        <v>1032</v>
      </c>
      <c r="C48" s="199" t="s">
        <v>1054</v>
      </c>
      <c r="D48" s="202" t="s">
        <v>96</v>
      </c>
      <c r="E48" s="187" t="s">
        <v>148</v>
      </c>
      <c r="F48" s="34" t="s">
        <v>1055</v>
      </c>
      <c r="G48" s="187" t="s">
        <v>88</v>
      </c>
      <c r="H48" s="187" t="s">
        <v>102</v>
      </c>
      <c r="I48" s="193" t="s">
        <v>1056</v>
      </c>
      <c r="J48" s="34" t="s">
        <v>1057</v>
      </c>
      <c r="K48" s="53">
        <v>44562</v>
      </c>
      <c r="L48" s="53">
        <v>44926</v>
      </c>
      <c r="M48" s="91" t="s">
        <v>1003</v>
      </c>
      <c r="N48" s="35" t="s">
        <v>1058</v>
      </c>
      <c r="O48" s="5"/>
    </row>
    <row r="49" spans="1:15" ht="101.5" x14ac:dyDescent="0.35">
      <c r="A49" s="142" t="s">
        <v>1015</v>
      </c>
      <c r="B49" s="194"/>
      <c r="C49" s="200"/>
      <c r="D49" s="203"/>
      <c r="E49" s="188"/>
      <c r="F49" s="34" t="s">
        <v>1059</v>
      </c>
      <c r="G49" s="188"/>
      <c r="H49" s="188"/>
      <c r="I49" s="194"/>
      <c r="J49" s="34" t="s">
        <v>1060</v>
      </c>
      <c r="K49" s="53">
        <v>44562</v>
      </c>
      <c r="L49" s="53">
        <v>44926</v>
      </c>
      <c r="M49" s="91" t="s">
        <v>1003</v>
      </c>
      <c r="N49" s="35" t="s">
        <v>1058</v>
      </c>
      <c r="O49" s="5"/>
    </row>
    <row r="50" spans="1:15" ht="72.5" x14ac:dyDescent="0.35">
      <c r="A50" s="158" t="s">
        <v>1068</v>
      </c>
      <c r="B50" s="375" t="s">
        <v>1120</v>
      </c>
      <c r="C50" s="372" t="s">
        <v>1121</v>
      </c>
      <c r="D50" s="336" t="s">
        <v>96</v>
      </c>
      <c r="E50" s="357" t="s">
        <v>148</v>
      </c>
      <c r="F50" s="92" t="s">
        <v>1122</v>
      </c>
      <c r="G50" s="363" t="s">
        <v>148</v>
      </c>
      <c r="H50" s="366" t="s">
        <v>102</v>
      </c>
      <c r="I50" s="369" t="s">
        <v>1123</v>
      </c>
      <c r="J50" s="369" t="s">
        <v>1124</v>
      </c>
      <c r="K50" s="354">
        <v>44602</v>
      </c>
      <c r="L50" s="354">
        <v>44742</v>
      </c>
      <c r="M50" s="354">
        <v>44645</v>
      </c>
      <c r="N50" s="345" t="s">
        <v>1125</v>
      </c>
      <c r="O50" s="5"/>
    </row>
    <row r="51" spans="1:15" ht="87" x14ac:dyDescent="0.35">
      <c r="A51" s="158" t="s">
        <v>1068</v>
      </c>
      <c r="B51" s="376"/>
      <c r="C51" s="373"/>
      <c r="D51" s="337"/>
      <c r="E51" s="358"/>
      <c r="F51" s="92" t="s">
        <v>1126</v>
      </c>
      <c r="G51" s="364"/>
      <c r="H51" s="367"/>
      <c r="I51" s="370"/>
      <c r="J51" s="370"/>
      <c r="K51" s="355"/>
      <c r="L51" s="355"/>
      <c r="M51" s="355"/>
      <c r="N51" s="346"/>
      <c r="O51" s="5"/>
    </row>
    <row r="52" spans="1:15" ht="58" x14ac:dyDescent="0.35">
      <c r="A52" s="158" t="s">
        <v>1068</v>
      </c>
      <c r="B52" s="376"/>
      <c r="C52" s="373"/>
      <c r="D52" s="337"/>
      <c r="E52" s="358"/>
      <c r="F52" s="92" t="s">
        <v>1127</v>
      </c>
      <c r="G52" s="364"/>
      <c r="H52" s="367"/>
      <c r="I52" s="370"/>
      <c r="J52" s="370"/>
      <c r="K52" s="355"/>
      <c r="L52" s="355"/>
      <c r="M52" s="355"/>
      <c r="N52" s="346"/>
      <c r="O52" s="5"/>
    </row>
    <row r="53" spans="1:15" ht="43.5" x14ac:dyDescent="0.35">
      <c r="A53" s="158" t="s">
        <v>1068</v>
      </c>
      <c r="B53" s="377"/>
      <c r="C53" s="374"/>
      <c r="D53" s="338"/>
      <c r="E53" s="359"/>
      <c r="F53" s="92" t="s">
        <v>1128</v>
      </c>
      <c r="G53" s="365"/>
      <c r="H53" s="368"/>
      <c r="I53" s="371"/>
      <c r="J53" s="371"/>
      <c r="K53" s="356"/>
      <c r="L53" s="356"/>
      <c r="M53" s="356"/>
      <c r="N53" s="347"/>
      <c r="O53" s="5"/>
    </row>
    <row r="54" spans="1:15" ht="72.5" x14ac:dyDescent="0.35">
      <c r="A54" s="158" t="s">
        <v>1068</v>
      </c>
      <c r="B54" s="375" t="s">
        <v>1129</v>
      </c>
      <c r="C54" s="372" t="s">
        <v>1130</v>
      </c>
      <c r="D54" s="336" t="s">
        <v>96</v>
      </c>
      <c r="E54" s="357" t="s">
        <v>148</v>
      </c>
      <c r="F54" s="96" t="s">
        <v>1131</v>
      </c>
      <c r="G54" s="363" t="s">
        <v>148</v>
      </c>
      <c r="H54" s="366" t="s">
        <v>102</v>
      </c>
      <c r="I54" s="369" t="s">
        <v>1123</v>
      </c>
      <c r="J54" s="369" t="s">
        <v>1132</v>
      </c>
      <c r="K54" s="354">
        <v>44571</v>
      </c>
      <c r="L54" s="354">
        <v>44926</v>
      </c>
      <c r="M54" s="354">
        <v>44727</v>
      </c>
      <c r="N54" s="345" t="s">
        <v>1133</v>
      </c>
      <c r="O54" s="5"/>
    </row>
    <row r="55" spans="1:15" ht="58" x14ac:dyDescent="0.35">
      <c r="A55" s="158" t="s">
        <v>1068</v>
      </c>
      <c r="B55" s="376"/>
      <c r="C55" s="373"/>
      <c r="D55" s="337"/>
      <c r="E55" s="358"/>
      <c r="F55" s="96" t="s">
        <v>1134</v>
      </c>
      <c r="G55" s="364"/>
      <c r="H55" s="367"/>
      <c r="I55" s="370"/>
      <c r="J55" s="370"/>
      <c r="K55" s="355"/>
      <c r="L55" s="355"/>
      <c r="M55" s="355"/>
      <c r="N55" s="346"/>
      <c r="O55" s="5"/>
    </row>
    <row r="56" spans="1:15" ht="72.5" x14ac:dyDescent="0.35">
      <c r="A56" s="158" t="s">
        <v>1068</v>
      </c>
      <c r="B56" s="377"/>
      <c r="C56" s="374"/>
      <c r="D56" s="338"/>
      <c r="E56" s="359"/>
      <c r="F56" s="96" t="s">
        <v>1135</v>
      </c>
      <c r="G56" s="365"/>
      <c r="H56" s="368"/>
      <c r="I56" s="371"/>
      <c r="J56" s="371"/>
      <c r="K56" s="356"/>
      <c r="L56" s="356"/>
      <c r="M56" s="356"/>
      <c r="N56" s="347"/>
      <c r="O56" s="5"/>
    </row>
    <row r="57" spans="1:15" ht="72.5" x14ac:dyDescent="0.35">
      <c r="A57" s="142" t="s">
        <v>1144</v>
      </c>
      <c r="B57" s="193" t="s">
        <v>1164</v>
      </c>
      <c r="C57" s="199" t="s">
        <v>1176</v>
      </c>
      <c r="D57" s="202" t="s">
        <v>96</v>
      </c>
      <c r="E57" s="187" t="s">
        <v>80</v>
      </c>
      <c r="F57" s="51" t="s">
        <v>1177</v>
      </c>
      <c r="G57" s="187" t="s">
        <v>88</v>
      </c>
      <c r="H57" s="187" t="s">
        <v>102</v>
      </c>
      <c r="I57" s="328" t="s">
        <v>1178</v>
      </c>
      <c r="J57" s="328" t="s">
        <v>1179</v>
      </c>
      <c r="K57" s="331">
        <v>44607</v>
      </c>
      <c r="L57" s="331">
        <v>44926</v>
      </c>
      <c r="M57" s="325" t="s">
        <v>1152</v>
      </c>
      <c r="N57" s="325" t="s">
        <v>1153</v>
      </c>
      <c r="O57" s="5"/>
    </row>
    <row r="58" spans="1:15" ht="43.5" x14ac:dyDescent="0.35">
      <c r="A58" s="142" t="s">
        <v>1144</v>
      </c>
      <c r="B58" s="194"/>
      <c r="C58" s="200"/>
      <c r="D58" s="203"/>
      <c r="E58" s="188"/>
      <c r="F58" s="51" t="s">
        <v>1180</v>
      </c>
      <c r="G58" s="188"/>
      <c r="H58" s="188"/>
      <c r="I58" s="329"/>
      <c r="J58" s="329"/>
      <c r="K58" s="332"/>
      <c r="L58" s="332"/>
      <c r="M58" s="326"/>
      <c r="N58" s="326"/>
      <c r="O58" s="5"/>
    </row>
    <row r="59" spans="1:15" ht="43.5" x14ac:dyDescent="0.35">
      <c r="A59" s="142" t="s">
        <v>1144</v>
      </c>
      <c r="B59" s="195"/>
      <c r="C59" s="201"/>
      <c r="D59" s="204"/>
      <c r="E59" s="189"/>
      <c r="F59" s="51" t="s">
        <v>1181</v>
      </c>
      <c r="G59" s="189"/>
      <c r="H59" s="189"/>
      <c r="I59" s="330"/>
      <c r="J59" s="330"/>
      <c r="K59" s="333"/>
      <c r="L59" s="333"/>
      <c r="M59" s="327"/>
      <c r="N59" s="327"/>
      <c r="O59" s="5"/>
    </row>
    <row r="60" spans="1:15" ht="58" x14ac:dyDescent="0.35">
      <c r="A60" s="142" t="s">
        <v>1144</v>
      </c>
      <c r="B60" s="193" t="s">
        <v>1182</v>
      </c>
      <c r="C60" s="199" t="s">
        <v>1183</v>
      </c>
      <c r="D60" s="202" t="s">
        <v>96</v>
      </c>
      <c r="E60" s="187" t="s">
        <v>80</v>
      </c>
      <c r="F60" s="51" t="s">
        <v>1184</v>
      </c>
      <c r="G60" s="187" t="s">
        <v>88</v>
      </c>
      <c r="H60" s="187" t="s">
        <v>102</v>
      </c>
      <c r="I60" s="328" t="s">
        <v>1185</v>
      </c>
      <c r="J60" s="328" t="s">
        <v>1186</v>
      </c>
      <c r="K60" s="331">
        <v>44545</v>
      </c>
      <c r="L60" s="331">
        <v>44773</v>
      </c>
      <c r="M60" s="325" t="s">
        <v>1152</v>
      </c>
      <c r="N60" s="325" t="s">
        <v>1153</v>
      </c>
      <c r="O60" s="5"/>
    </row>
    <row r="61" spans="1:15" ht="58" x14ac:dyDescent="0.35">
      <c r="A61" s="142" t="s">
        <v>1144</v>
      </c>
      <c r="B61" s="194"/>
      <c r="C61" s="200"/>
      <c r="D61" s="203"/>
      <c r="E61" s="188"/>
      <c r="F61" s="51" t="s">
        <v>1187</v>
      </c>
      <c r="G61" s="188"/>
      <c r="H61" s="188"/>
      <c r="I61" s="329"/>
      <c r="J61" s="329"/>
      <c r="K61" s="332"/>
      <c r="L61" s="332"/>
      <c r="M61" s="326"/>
      <c r="N61" s="326"/>
      <c r="O61" s="5"/>
    </row>
    <row r="62" spans="1:15" ht="58" x14ac:dyDescent="0.35">
      <c r="A62" s="142" t="s">
        <v>1144</v>
      </c>
      <c r="B62" s="195"/>
      <c r="C62" s="201"/>
      <c r="D62" s="204"/>
      <c r="E62" s="189"/>
      <c r="F62" s="51" t="s">
        <v>1188</v>
      </c>
      <c r="G62" s="189"/>
      <c r="H62" s="189"/>
      <c r="I62" s="330"/>
      <c r="J62" s="330"/>
      <c r="K62" s="333"/>
      <c r="L62" s="333"/>
      <c r="M62" s="327"/>
      <c r="N62" s="327"/>
      <c r="O62" s="5"/>
    </row>
    <row r="63" spans="1:15" ht="72.5" x14ac:dyDescent="0.35">
      <c r="A63" s="142" t="s">
        <v>1144</v>
      </c>
      <c r="B63" s="193" t="s">
        <v>1189</v>
      </c>
      <c r="C63" s="199" t="s">
        <v>1190</v>
      </c>
      <c r="D63" s="202" t="s">
        <v>96</v>
      </c>
      <c r="E63" s="187" t="s">
        <v>80</v>
      </c>
      <c r="F63" s="51" t="s">
        <v>1191</v>
      </c>
      <c r="G63" s="187" t="s">
        <v>88</v>
      </c>
      <c r="H63" s="187" t="s">
        <v>102</v>
      </c>
      <c r="I63" s="187" t="s">
        <v>1178</v>
      </c>
      <c r="J63" s="187" t="s">
        <v>1179</v>
      </c>
      <c r="K63" s="182">
        <v>44607</v>
      </c>
      <c r="L63" s="182">
        <v>44926</v>
      </c>
      <c r="M63" s="205" t="s">
        <v>1152</v>
      </c>
      <c r="N63" s="205" t="s">
        <v>1153</v>
      </c>
      <c r="O63" s="5"/>
    </row>
    <row r="64" spans="1:15" ht="43.5" x14ac:dyDescent="0.35">
      <c r="A64" s="142" t="s">
        <v>1144</v>
      </c>
      <c r="B64" s="194"/>
      <c r="C64" s="200"/>
      <c r="D64" s="203"/>
      <c r="E64" s="188"/>
      <c r="F64" s="51" t="s">
        <v>1192</v>
      </c>
      <c r="G64" s="188"/>
      <c r="H64" s="188"/>
      <c r="I64" s="188"/>
      <c r="J64" s="188"/>
      <c r="K64" s="183"/>
      <c r="L64" s="183"/>
      <c r="M64" s="206"/>
      <c r="N64" s="206"/>
      <c r="O64" s="5"/>
    </row>
    <row r="65" spans="1:15" ht="58" x14ac:dyDescent="0.35">
      <c r="A65" s="142" t="s">
        <v>1144</v>
      </c>
      <c r="B65" s="195"/>
      <c r="C65" s="201"/>
      <c r="D65" s="204"/>
      <c r="E65" s="189"/>
      <c r="F65" s="51" t="s">
        <v>1170</v>
      </c>
      <c r="G65" s="189"/>
      <c r="H65" s="189"/>
      <c r="I65" s="189"/>
      <c r="J65" s="189"/>
      <c r="K65" s="184"/>
      <c r="L65" s="184"/>
      <c r="M65" s="207"/>
      <c r="N65" s="207"/>
      <c r="O65" s="5"/>
    </row>
    <row r="66" spans="1:15" ht="174" x14ac:dyDescent="0.35">
      <c r="A66" s="142" t="s">
        <v>1144</v>
      </c>
      <c r="B66" s="193" t="s">
        <v>1240</v>
      </c>
      <c r="C66" s="199" t="s">
        <v>1241</v>
      </c>
      <c r="D66" s="187" t="s">
        <v>96</v>
      </c>
      <c r="E66" s="187" t="s">
        <v>80</v>
      </c>
      <c r="F66" s="51" t="s">
        <v>1242</v>
      </c>
      <c r="G66" s="187" t="s">
        <v>80</v>
      </c>
      <c r="H66" s="187" t="s">
        <v>102</v>
      </c>
      <c r="I66" s="187" t="s">
        <v>1243</v>
      </c>
      <c r="J66" s="34" t="s">
        <v>1244</v>
      </c>
      <c r="K66" s="106">
        <v>44545</v>
      </c>
      <c r="L66" s="106">
        <v>44866</v>
      </c>
      <c r="M66" s="107" t="s">
        <v>1152</v>
      </c>
      <c r="N66" s="107" t="s">
        <v>1232</v>
      </c>
      <c r="O66" s="5"/>
    </row>
    <row r="67" spans="1:15" ht="58" x14ac:dyDescent="0.35">
      <c r="A67" s="142" t="s">
        <v>1144</v>
      </c>
      <c r="B67" s="194"/>
      <c r="C67" s="200"/>
      <c r="D67" s="188"/>
      <c r="E67" s="188"/>
      <c r="F67" s="51" t="s">
        <v>1245</v>
      </c>
      <c r="G67" s="188"/>
      <c r="H67" s="188"/>
      <c r="I67" s="188"/>
      <c r="J67" s="187" t="s">
        <v>1246</v>
      </c>
      <c r="K67" s="182">
        <v>44545</v>
      </c>
      <c r="L67" s="182">
        <v>44866</v>
      </c>
      <c r="M67" s="205" t="s">
        <v>1152</v>
      </c>
      <c r="N67" s="205" t="s">
        <v>1232</v>
      </c>
      <c r="O67" s="5"/>
    </row>
    <row r="68" spans="1:15" ht="43.5" x14ac:dyDescent="0.35">
      <c r="A68" s="142" t="s">
        <v>1144</v>
      </c>
      <c r="B68" s="195"/>
      <c r="C68" s="201"/>
      <c r="D68" s="189"/>
      <c r="E68" s="189"/>
      <c r="F68" s="51" t="s">
        <v>1247</v>
      </c>
      <c r="G68" s="189"/>
      <c r="H68" s="189"/>
      <c r="I68" s="189"/>
      <c r="J68" s="189"/>
      <c r="K68" s="184"/>
      <c r="L68" s="184"/>
      <c r="M68" s="207"/>
      <c r="N68" s="207"/>
      <c r="O68" s="5"/>
    </row>
    <row r="69" spans="1:15" ht="58" x14ac:dyDescent="0.35">
      <c r="A69" s="142" t="s">
        <v>1144</v>
      </c>
      <c r="B69" s="193" t="s">
        <v>1264</v>
      </c>
      <c r="C69" s="199" t="s">
        <v>1273</v>
      </c>
      <c r="D69" s="202" t="s">
        <v>96</v>
      </c>
      <c r="E69" s="187" t="s">
        <v>80</v>
      </c>
      <c r="F69" s="51" t="s">
        <v>1274</v>
      </c>
      <c r="G69" s="187" t="s">
        <v>88</v>
      </c>
      <c r="H69" s="187" t="s">
        <v>102</v>
      </c>
      <c r="I69" s="187" t="s">
        <v>1275</v>
      </c>
      <c r="J69" s="307" t="s">
        <v>1276</v>
      </c>
      <c r="K69" s="182">
        <v>44545</v>
      </c>
      <c r="L69" s="182">
        <v>44712</v>
      </c>
      <c r="M69" s="205" t="s">
        <v>1152</v>
      </c>
      <c r="N69" s="205" t="s">
        <v>1277</v>
      </c>
      <c r="O69" s="5"/>
    </row>
    <row r="70" spans="1:15" ht="43.5" x14ac:dyDescent="0.35">
      <c r="A70" s="142" t="s">
        <v>1144</v>
      </c>
      <c r="B70" s="194"/>
      <c r="C70" s="200"/>
      <c r="D70" s="203"/>
      <c r="E70" s="188"/>
      <c r="F70" s="51" t="s">
        <v>1278</v>
      </c>
      <c r="G70" s="188"/>
      <c r="H70" s="188"/>
      <c r="I70" s="188"/>
      <c r="J70" s="308"/>
      <c r="K70" s="183"/>
      <c r="L70" s="183"/>
      <c r="M70" s="206"/>
      <c r="N70" s="206"/>
      <c r="O70" s="5"/>
    </row>
    <row r="71" spans="1:15" ht="58" x14ac:dyDescent="0.35">
      <c r="A71" s="142" t="s">
        <v>1144</v>
      </c>
      <c r="B71" s="195"/>
      <c r="C71" s="201"/>
      <c r="D71" s="204"/>
      <c r="E71" s="189"/>
      <c r="F71" s="51" t="s">
        <v>1279</v>
      </c>
      <c r="G71" s="189"/>
      <c r="H71" s="189"/>
      <c r="I71" s="189"/>
      <c r="J71" s="309"/>
      <c r="K71" s="184"/>
      <c r="L71" s="184"/>
      <c r="M71" s="207"/>
      <c r="N71" s="207"/>
      <c r="O71" s="5"/>
    </row>
    <row r="72" spans="1:15" ht="87" x14ac:dyDescent="0.35">
      <c r="A72" s="142" t="s">
        <v>1280</v>
      </c>
      <c r="B72" s="193" t="s">
        <v>1300</v>
      </c>
      <c r="C72" s="199" t="s">
        <v>1308</v>
      </c>
      <c r="D72" s="202" t="s">
        <v>96</v>
      </c>
      <c r="E72" s="187" t="s">
        <v>80</v>
      </c>
      <c r="F72" s="34" t="s">
        <v>1309</v>
      </c>
      <c r="G72" s="187" t="s">
        <v>80</v>
      </c>
      <c r="H72" s="187" t="s">
        <v>102</v>
      </c>
      <c r="I72" s="187" t="s">
        <v>1310</v>
      </c>
      <c r="J72" s="187" t="s">
        <v>1311</v>
      </c>
      <c r="K72" s="179">
        <v>44562</v>
      </c>
      <c r="L72" s="179">
        <v>44926</v>
      </c>
      <c r="M72" s="248" t="s">
        <v>1152</v>
      </c>
      <c r="N72" s="205" t="s">
        <v>1312</v>
      </c>
      <c r="O72" s="5"/>
    </row>
    <row r="73" spans="1:15" ht="58" x14ac:dyDescent="0.35">
      <c r="A73" s="142" t="s">
        <v>1280</v>
      </c>
      <c r="B73" s="194"/>
      <c r="C73" s="200"/>
      <c r="D73" s="203"/>
      <c r="E73" s="188"/>
      <c r="F73" s="34" t="s">
        <v>1313</v>
      </c>
      <c r="G73" s="188"/>
      <c r="H73" s="188"/>
      <c r="I73" s="188"/>
      <c r="J73" s="188"/>
      <c r="K73" s="180"/>
      <c r="L73" s="180"/>
      <c r="M73" s="246"/>
      <c r="N73" s="206"/>
      <c r="O73" s="5"/>
    </row>
    <row r="74" spans="1:15" ht="58" x14ac:dyDescent="0.35">
      <c r="A74" s="142" t="s">
        <v>1280</v>
      </c>
      <c r="B74" s="195"/>
      <c r="C74" s="201"/>
      <c r="D74" s="204"/>
      <c r="E74" s="189"/>
      <c r="F74" s="34" t="s">
        <v>1314</v>
      </c>
      <c r="G74" s="189"/>
      <c r="H74" s="189"/>
      <c r="I74" s="189"/>
      <c r="J74" s="189"/>
      <c r="K74" s="181"/>
      <c r="L74" s="181"/>
      <c r="M74" s="247"/>
      <c r="N74" s="207"/>
      <c r="O74" s="5"/>
    </row>
  </sheetData>
  <autoFilter ref="A1:R1" xr:uid="{645BD229-DEC0-446C-BE96-9BB85F7860D5}"/>
  <mergeCells count="281">
    <mergeCell ref="C69:C71"/>
    <mergeCell ref="D69:D71"/>
    <mergeCell ref="B69:B71"/>
    <mergeCell ref="K72:K74"/>
    <mergeCell ref="L72:L74"/>
    <mergeCell ref="M72:M74"/>
    <mergeCell ref="N72:N74"/>
    <mergeCell ref="G72:G74"/>
    <mergeCell ref="H72:H74"/>
    <mergeCell ref="I72:I74"/>
    <mergeCell ref="J72:J74"/>
    <mergeCell ref="E72:E74"/>
    <mergeCell ref="C72:C74"/>
    <mergeCell ref="D72:D74"/>
    <mergeCell ref="B72:B74"/>
    <mergeCell ref="K69:K71"/>
    <mergeCell ref="L69:L71"/>
    <mergeCell ref="M69:M71"/>
    <mergeCell ref="N69:N71"/>
    <mergeCell ref="G69:G71"/>
    <mergeCell ref="H69:H71"/>
    <mergeCell ref="I69:I71"/>
    <mergeCell ref="J69:J71"/>
    <mergeCell ref="E69:E71"/>
    <mergeCell ref="B66:B68"/>
    <mergeCell ref="L67:L68"/>
    <mergeCell ref="M67:M68"/>
    <mergeCell ref="N67:N68"/>
    <mergeCell ref="G66:G68"/>
    <mergeCell ref="H66:H68"/>
    <mergeCell ref="I66:I68"/>
    <mergeCell ref="J67:J68"/>
    <mergeCell ref="K67:K68"/>
    <mergeCell ref="E66:E68"/>
    <mergeCell ref="C66:C68"/>
    <mergeCell ref="D66:D68"/>
    <mergeCell ref="C63:C65"/>
    <mergeCell ref="D63:D65"/>
    <mergeCell ref="L60:L62"/>
    <mergeCell ref="M60:M62"/>
    <mergeCell ref="N60:N62"/>
    <mergeCell ref="B63:B65"/>
    <mergeCell ref="G60:G62"/>
    <mergeCell ref="H60:H62"/>
    <mergeCell ref="I60:I62"/>
    <mergeCell ref="J60:J62"/>
    <mergeCell ref="K60:K62"/>
    <mergeCell ref="E60:E62"/>
    <mergeCell ref="C60:C62"/>
    <mergeCell ref="D60:D62"/>
    <mergeCell ref="L63:L65"/>
    <mergeCell ref="M63:M65"/>
    <mergeCell ref="N63:N65"/>
    <mergeCell ref="G63:G65"/>
    <mergeCell ref="H63:H65"/>
    <mergeCell ref="I63:I65"/>
    <mergeCell ref="J63:J65"/>
    <mergeCell ref="K63:K65"/>
    <mergeCell ref="E63:E65"/>
    <mergeCell ref="L57:L59"/>
    <mergeCell ref="M57:M59"/>
    <mergeCell ref="N57:N59"/>
    <mergeCell ref="B60:B62"/>
    <mergeCell ref="G57:G59"/>
    <mergeCell ref="H57:H59"/>
    <mergeCell ref="I57:I59"/>
    <mergeCell ref="J57:J59"/>
    <mergeCell ref="K57:K59"/>
    <mergeCell ref="E57:E59"/>
    <mergeCell ref="C57:C59"/>
    <mergeCell ref="D57:D59"/>
    <mergeCell ref="B57:B59"/>
    <mergeCell ref="M50:M53"/>
    <mergeCell ref="N50:N53"/>
    <mergeCell ref="B54:B56"/>
    <mergeCell ref="G50:G53"/>
    <mergeCell ref="H50:H53"/>
    <mergeCell ref="I50:I53"/>
    <mergeCell ref="J50:J53"/>
    <mergeCell ref="K50:K53"/>
    <mergeCell ref="E50:E53"/>
    <mergeCell ref="C50:C53"/>
    <mergeCell ref="D50:D53"/>
    <mergeCell ref="M54:M56"/>
    <mergeCell ref="N54:N56"/>
    <mergeCell ref="G54:G56"/>
    <mergeCell ref="H54:H56"/>
    <mergeCell ref="I54:I56"/>
    <mergeCell ref="J54:J56"/>
    <mergeCell ref="K54:K56"/>
    <mergeCell ref="E54:E56"/>
    <mergeCell ref="C54:C56"/>
    <mergeCell ref="D54:D56"/>
    <mergeCell ref="G48:G49"/>
    <mergeCell ref="H48:H49"/>
    <mergeCell ref="I48:I49"/>
    <mergeCell ref="E48:E49"/>
    <mergeCell ref="D48:D49"/>
    <mergeCell ref="B48:B49"/>
    <mergeCell ref="C48:C49"/>
    <mergeCell ref="B50:B53"/>
    <mergeCell ref="L54:L56"/>
    <mergeCell ref="L50:L53"/>
    <mergeCell ref="E41:E45"/>
    <mergeCell ref="C41:C45"/>
    <mergeCell ref="D41:D45"/>
    <mergeCell ref="B41:B45"/>
    <mergeCell ref="B46:B47"/>
    <mergeCell ref="K46:K47"/>
    <mergeCell ref="L46:L47"/>
    <mergeCell ref="M46:M47"/>
    <mergeCell ref="N46:N47"/>
    <mergeCell ref="G46:G47"/>
    <mergeCell ref="H46:H47"/>
    <mergeCell ref="I46:I47"/>
    <mergeCell ref="J46:J47"/>
    <mergeCell ref="E46:E47"/>
    <mergeCell ref="C46:C47"/>
    <mergeCell ref="D46:D47"/>
    <mergeCell ref="L36:L38"/>
    <mergeCell ref="M36:M38"/>
    <mergeCell ref="N36:N38"/>
    <mergeCell ref="K41:K45"/>
    <mergeCell ref="L41:L45"/>
    <mergeCell ref="M41:M45"/>
    <mergeCell ref="N41:N45"/>
    <mergeCell ref="G41:G45"/>
    <mergeCell ref="H41:H45"/>
    <mergeCell ref="I41:I45"/>
    <mergeCell ref="J41:J45"/>
    <mergeCell ref="E36:E38"/>
    <mergeCell ref="G36:G38"/>
    <mergeCell ref="H36:H38"/>
    <mergeCell ref="I36:I38"/>
    <mergeCell ref="C36:C38"/>
    <mergeCell ref="D36:D38"/>
    <mergeCell ref="B36:B38"/>
    <mergeCell ref="J36:J38"/>
    <mergeCell ref="K36:K38"/>
    <mergeCell ref="C31:C32"/>
    <mergeCell ref="D31:D32"/>
    <mergeCell ref="B31:B32"/>
    <mergeCell ref="J33:J35"/>
    <mergeCell ref="K33:K35"/>
    <mergeCell ref="L33:L35"/>
    <mergeCell ref="M33:M35"/>
    <mergeCell ref="N33:N35"/>
    <mergeCell ref="E33:E35"/>
    <mergeCell ref="G33:G35"/>
    <mergeCell ref="H33:H35"/>
    <mergeCell ref="I33:I35"/>
    <mergeCell ref="C33:C35"/>
    <mergeCell ref="D33:D35"/>
    <mergeCell ref="B33:B35"/>
    <mergeCell ref="K31:K32"/>
    <mergeCell ref="L31:L32"/>
    <mergeCell ref="M31:M32"/>
    <mergeCell ref="N31:N32"/>
    <mergeCell ref="G31:G32"/>
    <mergeCell ref="H31:H32"/>
    <mergeCell ref="I31:I32"/>
    <mergeCell ref="J31:J32"/>
    <mergeCell ref="E31:E32"/>
    <mergeCell ref="B23:B26"/>
    <mergeCell ref="K27:K30"/>
    <mergeCell ref="L27:L30"/>
    <mergeCell ref="M27:M30"/>
    <mergeCell ref="N27:N30"/>
    <mergeCell ref="G27:G30"/>
    <mergeCell ref="H27:H30"/>
    <mergeCell ref="I27:I30"/>
    <mergeCell ref="J27:J30"/>
    <mergeCell ref="E27:E30"/>
    <mergeCell ref="C27:C30"/>
    <mergeCell ref="D27:D30"/>
    <mergeCell ref="K23:K26"/>
    <mergeCell ref="L23:L26"/>
    <mergeCell ref="M23:M26"/>
    <mergeCell ref="N23:N26"/>
    <mergeCell ref="B27:B30"/>
    <mergeCell ref="G23:G26"/>
    <mergeCell ref="H23:H26"/>
    <mergeCell ref="I23:I26"/>
    <mergeCell ref="J23:J26"/>
    <mergeCell ref="E23:E26"/>
    <mergeCell ref="C23:C26"/>
    <mergeCell ref="D23:D26"/>
    <mergeCell ref="C16:C17"/>
    <mergeCell ref="D16:D17"/>
    <mergeCell ref="J20:J22"/>
    <mergeCell ref="K20:K22"/>
    <mergeCell ref="L20:L22"/>
    <mergeCell ref="M20:M22"/>
    <mergeCell ref="N20:N22"/>
    <mergeCell ref="E20:E22"/>
    <mergeCell ref="G20:G22"/>
    <mergeCell ref="H20:H22"/>
    <mergeCell ref="I20:I22"/>
    <mergeCell ref="C20:C22"/>
    <mergeCell ref="D20:D22"/>
    <mergeCell ref="J18:J19"/>
    <mergeCell ref="K18:K19"/>
    <mergeCell ref="L18:L19"/>
    <mergeCell ref="M18:M19"/>
    <mergeCell ref="N18:N19"/>
    <mergeCell ref="E18:E19"/>
    <mergeCell ref="G18:G19"/>
    <mergeCell ref="H18:H19"/>
    <mergeCell ref="I18:I19"/>
    <mergeCell ref="C18:C19"/>
    <mergeCell ref="D18:D19"/>
    <mergeCell ref="J16:J17"/>
    <mergeCell ref="K16:K17"/>
    <mergeCell ref="L16:L17"/>
    <mergeCell ref="M16:M17"/>
    <mergeCell ref="N16:N17"/>
    <mergeCell ref="E16:E17"/>
    <mergeCell ref="G16:G17"/>
    <mergeCell ref="H16:H17"/>
    <mergeCell ref="I16:I17"/>
    <mergeCell ref="B13:B14"/>
    <mergeCell ref="K13:K14"/>
    <mergeCell ref="L13:L14"/>
    <mergeCell ref="M13:M14"/>
    <mergeCell ref="N13:N14"/>
    <mergeCell ref="G13:G14"/>
    <mergeCell ref="H13:H14"/>
    <mergeCell ref="I13:I14"/>
    <mergeCell ref="J13:J14"/>
    <mergeCell ref="E13:E14"/>
    <mergeCell ref="C13:C14"/>
    <mergeCell ref="D13:D14"/>
    <mergeCell ref="B10:B12"/>
    <mergeCell ref="K10:K11"/>
    <mergeCell ref="L10:L11"/>
    <mergeCell ref="M10:M11"/>
    <mergeCell ref="N10:N11"/>
    <mergeCell ref="G10:G12"/>
    <mergeCell ref="H10:H12"/>
    <mergeCell ref="I10:I12"/>
    <mergeCell ref="J10:J11"/>
    <mergeCell ref="E10:E12"/>
    <mergeCell ref="C10:C12"/>
    <mergeCell ref="D10:D12"/>
    <mergeCell ref="C4:C6"/>
    <mergeCell ref="D4:D6"/>
    <mergeCell ref="J7:J8"/>
    <mergeCell ref="K7:K8"/>
    <mergeCell ref="L7:L8"/>
    <mergeCell ref="M7:M8"/>
    <mergeCell ref="N7:N8"/>
    <mergeCell ref="E7:E8"/>
    <mergeCell ref="G7:G8"/>
    <mergeCell ref="H7:H8"/>
    <mergeCell ref="I7:I8"/>
    <mergeCell ref="C7:C8"/>
    <mergeCell ref="D7:D8"/>
    <mergeCell ref="B7:B9"/>
    <mergeCell ref="B16:B22"/>
    <mergeCell ref="K2:K3"/>
    <mergeCell ref="L2:L3"/>
    <mergeCell ref="M2:M3"/>
    <mergeCell ref="N2:N3"/>
    <mergeCell ref="B4:B6"/>
    <mergeCell ref="G2:G3"/>
    <mergeCell ref="H2:H3"/>
    <mergeCell ref="I2:I3"/>
    <mergeCell ref="J2:J3"/>
    <mergeCell ref="E2:E3"/>
    <mergeCell ref="C2:C3"/>
    <mergeCell ref="D2:D3"/>
    <mergeCell ref="B2:B3"/>
    <mergeCell ref="K4:K6"/>
    <mergeCell ref="L4:L6"/>
    <mergeCell ref="M4:M6"/>
    <mergeCell ref="N4:N6"/>
    <mergeCell ref="G4:G6"/>
    <mergeCell ref="H4:H6"/>
    <mergeCell ref="I4:I6"/>
    <mergeCell ref="J4:J6"/>
    <mergeCell ref="E4:E6"/>
  </mergeCells>
  <conditionalFormatting sqref="E2 E4 E9 E7 E13">
    <cfRule type="containsText" dxfId="159" priority="497" operator="containsText" text="Bajo">
      <formula>NOT(ISERROR(SEARCH("Bajo",E2)))</formula>
    </cfRule>
    <cfRule type="containsText" dxfId="158" priority="498" operator="containsText" text="Moderado">
      <formula>NOT(ISERROR(SEARCH("Moderado",E2)))</formula>
    </cfRule>
    <cfRule type="containsText" dxfId="157" priority="499" operator="containsText" text="Alto">
      <formula>NOT(ISERROR(SEARCH("Alto",E2)))</formula>
    </cfRule>
    <cfRule type="containsText" dxfId="156" priority="500" operator="containsText" text="Extremo">
      <formula>NOT(ISERROR(SEARCH("Extremo",E2)))</formula>
    </cfRule>
  </conditionalFormatting>
  <conditionalFormatting sqref="G2 G4 G9 G7 G13">
    <cfRule type="containsText" dxfId="155" priority="493" operator="containsText" text="Bajo">
      <formula>NOT(ISERROR(SEARCH("Bajo",G2)))</formula>
    </cfRule>
    <cfRule type="containsText" dxfId="154" priority="494" operator="containsText" text="Moderado">
      <formula>NOT(ISERROR(SEARCH("Moderado",G2)))</formula>
    </cfRule>
    <cfRule type="containsText" dxfId="153" priority="495" operator="containsText" text="Alto">
      <formula>NOT(ISERROR(SEARCH("Alto",G2)))</formula>
    </cfRule>
    <cfRule type="containsText" dxfId="152" priority="496" operator="containsText" text="Extremo">
      <formula>NOT(ISERROR(SEARCH("Extremo",G2)))</formula>
    </cfRule>
  </conditionalFormatting>
  <conditionalFormatting sqref="E15">
    <cfRule type="containsText" dxfId="151" priority="489" operator="containsText" text="Bajo">
      <formula>NOT(ISERROR(SEARCH("Bajo",E15)))</formula>
    </cfRule>
    <cfRule type="containsText" dxfId="150" priority="490" operator="containsText" text="Moderado">
      <formula>NOT(ISERROR(SEARCH("Moderado",E15)))</formula>
    </cfRule>
    <cfRule type="containsText" dxfId="149" priority="491" operator="containsText" text="Alto">
      <formula>NOT(ISERROR(SEARCH("Alto",E15)))</formula>
    </cfRule>
    <cfRule type="containsText" dxfId="148" priority="492" operator="containsText" text="Extremo">
      <formula>NOT(ISERROR(SEARCH("Extremo",E15)))</formula>
    </cfRule>
  </conditionalFormatting>
  <conditionalFormatting sqref="G15">
    <cfRule type="containsText" dxfId="147" priority="485" operator="containsText" text="Bajo">
      <formula>NOT(ISERROR(SEARCH("Bajo",G15)))</formula>
    </cfRule>
    <cfRule type="containsText" dxfId="146" priority="486" operator="containsText" text="Moderado">
      <formula>NOT(ISERROR(SEARCH("Moderado",G15)))</formula>
    </cfRule>
    <cfRule type="containsText" dxfId="145" priority="487" operator="containsText" text="Alto">
      <formula>NOT(ISERROR(SEARCH("Alto",G15)))</formula>
    </cfRule>
    <cfRule type="containsText" dxfId="144" priority="488" operator="containsText" text="Extremo">
      <formula>NOT(ISERROR(SEARCH("Extremo",G15)))</formula>
    </cfRule>
  </conditionalFormatting>
  <conditionalFormatting sqref="E18 E20 E16">
    <cfRule type="containsText" dxfId="143" priority="473" operator="containsText" text="Bajo">
      <formula>NOT(ISERROR(SEARCH("Bajo",E16)))</formula>
    </cfRule>
    <cfRule type="containsText" dxfId="142" priority="474" operator="containsText" text="Moderado">
      <formula>NOT(ISERROR(SEARCH("Moderado",E16)))</formula>
    </cfRule>
    <cfRule type="containsText" dxfId="141" priority="475" operator="containsText" text="Alto">
      <formula>NOT(ISERROR(SEARCH("Alto",E16)))</formula>
    </cfRule>
    <cfRule type="containsText" dxfId="140" priority="476" operator="containsText" text="Extremo">
      <formula>NOT(ISERROR(SEARCH("Extremo",E16)))</formula>
    </cfRule>
  </conditionalFormatting>
  <conditionalFormatting sqref="G18 G20 G16">
    <cfRule type="containsText" dxfId="139" priority="469" operator="containsText" text="Bajo">
      <formula>NOT(ISERROR(SEARCH("Bajo",G16)))</formula>
    </cfRule>
    <cfRule type="containsText" dxfId="138" priority="470" operator="containsText" text="Moderado">
      <formula>NOT(ISERROR(SEARCH("Moderado",G16)))</formula>
    </cfRule>
    <cfRule type="containsText" dxfId="137" priority="471" operator="containsText" text="Alto">
      <formula>NOT(ISERROR(SEARCH("Alto",G16)))</formula>
    </cfRule>
    <cfRule type="containsText" dxfId="136" priority="472" operator="containsText" text="Extremo">
      <formula>NOT(ISERROR(SEARCH("Extremo",G16)))</formula>
    </cfRule>
  </conditionalFormatting>
  <conditionalFormatting sqref="E33">
    <cfRule type="containsText" dxfId="135" priority="465" operator="containsText" text="Bajo">
      <formula>NOT(ISERROR(SEARCH("Bajo",E33)))</formula>
    </cfRule>
    <cfRule type="containsText" dxfId="134" priority="466" operator="containsText" text="Moderado">
      <formula>NOT(ISERROR(SEARCH("Moderado",E33)))</formula>
    </cfRule>
    <cfRule type="containsText" dxfId="133" priority="467" operator="containsText" text="Alto">
      <formula>NOT(ISERROR(SEARCH("Alto",E33)))</formula>
    </cfRule>
    <cfRule type="containsText" dxfId="132" priority="468" operator="containsText" text="Extremo">
      <formula>NOT(ISERROR(SEARCH("Extremo",E33)))</formula>
    </cfRule>
  </conditionalFormatting>
  <conditionalFormatting sqref="G33">
    <cfRule type="containsText" dxfId="131" priority="461" operator="containsText" text="Bajo">
      <formula>NOT(ISERROR(SEARCH("Bajo",G33)))</formula>
    </cfRule>
    <cfRule type="containsText" dxfId="130" priority="462" operator="containsText" text="Moderado">
      <formula>NOT(ISERROR(SEARCH("Moderado",G33)))</formula>
    </cfRule>
    <cfRule type="containsText" dxfId="129" priority="463" operator="containsText" text="Alto">
      <formula>NOT(ISERROR(SEARCH("Alto",G33)))</formula>
    </cfRule>
    <cfRule type="containsText" dxfId="128" priority="464" operator="containsText" text="Extremo">
      <formula>NOT(ISERROR(SEARCH("Extremo",G33)))</formula>
    </cfRule>
  </conditionalFormatting>
  <conditionalFormatting sqref="E36">
    <cfRule type="containsText" dxfId="127" priority="457" operator="containsText" text="Bajo">
      <formula>NOT(ISERROR(SEARCH("Bajo",E36)))</formula>
    </cfRule>
    <cfRule type="containsText" dxfId="126" priority="458" operator="containsText" text="Moderado">
      <formula>NOT(ISERROR(SEARCH("Moderado",E36)))</formula>
    </cfRule>
    <cfRule type="containsText" dxfId="125" priority="459" operator="containsText" text="Alto">
      <formula>NOT(ISERROR(SEARCH("Alto",E36)))</formula>
    </cfRule>
    <cfRule type="containsText" dxfId="124" priority="460" operator="containsText" text="Extremo">
      <formula>NOT(ISERROR(SEARCH("Extremo",E36)))</formula>
    </cfRule>
  </conditionalFormatting>
  <conditionalFormatting sqref="G36">
    <cfRule type="containsText" dxfId="123" priority="453" operator="containsText" text="Bajo">
      <formula>NOT(ISERROR(SEARCH("Bajo",G36)))</formula>
    </cfRule>
    <cfRule type="containsText" dxfId="122" priority="454" operator="containsText" text="Moderado">
      <formula>NOT(ISERROR(SEARCH("Moderado",G36)))</formula>
    </cfRule>
    <cfRule type="containsText" dxfId="121" priority="455" operator="containsText" text="Alto">
      <formula>NOT(ISERROR(SEARCH("Alto",G36)))</formula>
    </cfRule>
    <cfRule type="containsText" dxfId="120" priority="456" operator="containsText" text="Extremo">
      <formula>NOT(ISERROR(SEARCH("Extremo",G36)))</formula>
    </cfRule>
  </conditionalFormatting>
  <conditionalFormatting sqref="E39">
    <cfRule type="containsText" dxfId="119" priority="449" operator="containsText" text="Bajo">
      <formula>NOT(ISERROR(SEARCH("Bajo",E39)))</formula>
    </cfRule>
    <cfRule type="containsText" dxfId="118" priority="450" operator="containsText" text="Moderado">
      <formula>NOT(ISERROR(SEARCH("Moderado",E39)))</formula>
    </cfRule>
    <cfRule type="containsText" dxfId="117" priority="451" operator="containsText" text="Alto">
      <formula>NOT(ISERROR(SEARCH("Alto",E39)))</formula>
    </cfRule>
    <cfRule type="containsText" dxfId="116" priority="452" operator="containsText" text="Extremo">
      <formula>NOT(ISERROR(SEARCH("Extremo",E39)))</formula>
    </cfRule>
  </conditionalFormatting>
  <conditionalFormatting sqref="G39">
    <cfRule type="containsText" dxfId="115" priority="445" operator="containsText" text="Bajo">
      <formula>NOT(ISERROR(SEARCH("Bajo",G39)))</formula>
    </cfRule>
    <cfRule type="containsText" dxfId="114" priority="446" operator="containsText" text="Moderado">
      <formula>NOT(ISERROR(SEARCH("Moderado",G39)))</formula>
    </cfRule>
    <cfRule type="containsText" dxfId="113" priority="447" operator="containsText" text="Alto">
      <formula>NOT(ISERROR(SEARCH("Alto",G39)))</formula>
    </cfRule>
    <cfRule type="containsText" dxfId="112" priority="448" operator="containsText" text="Extremo">
      <formula>NOT(ISERROR(SEARCH("Extremo",G39)))</formula>
    </cfRule>
  </conditionalFormatting>
  <conditionalFormatting sqref="E40">
    <cfRule type="containsText" dxfId="111" priority="441" operator="containsText" text="Bajo">
      <formula>NOT(ISERROR(SEARCH("Bajo",E40)))</formula>
    </cfRule>
    <cfRule type="containsText" dxfId="110" priority="442" operator="containsText" text="Moderado">
      <formula>NOT(ISERROR(SEARCH("Moderado",E40)))</formula>
    </cfRule>
    <cfRule type="containsText" dxfId="109" priority="443" operator="containsText" text="Alto">
      <formula>NOT(ISERROR(SEARCH("Alto",E40)))</formula>
    </cfRule>
    <cfRule type="containsText" dxfId="108" priority="444" operator="containsText" text="Extremo">
      <formula>NOT(ISERROR(SEARCH("Extremo",E40)))</formula>
    </cfRule>
  </conditionalFormatting>
  <conditionalFormatting sqref="G40">
    <cfRule type="containsText" dxfId="107" priority="437" operator="containsText" text="Bajo">
      <formula>NOT(ISERROR(SEARCH("Bajo",G40)))</formula>
    </cfRule>
    <cfRule type="containsText" dxfId="106" priority="438" operator="containsText" text="Moderado">
      <formula>NOT(ISERROR(SEARCH("Moderado",G40)))</formula>
    </cfRule>
    <cfRule type="containsText" dxfId="105" priority="439" operator="containsText" text="Alto">
      <formula>NOT(ISERROR(SEARCH("Alto",G40)))</formula>
    </cfRule>
    <cfRule type="containsText" dxfId="104" priority="440" operator="containsText" text="Extremo">
      <formula>NOT(ISERROR(SEARCH("Extremo",G40)))</formula>
    </cfRule>
  </conditionalFormatting>
  <conditionalFormatting sqref="E41">
    <cfRule type="containsText" dxfId="103" priority="433" operator="containsText" text="Bajo">
      <formula>NOT(ISERROR(SEARCH("Bajo",E41)))</formula>
    </cfRule>
    <cfRule type="containsText" dxfId="102" priority="434" operator="containsText" text="Moderado">
      <formula>NOT(ISERROR(SEARCH("Moderado",E41)))</formula>
    </cfRule>
    <cfRule type="containsText" dxfId="101" priority="435" operator="containsText" text="Alto">
      <formula>NOT(ISERROR(SEARCH("Alto",E41)))</formula>
    </cfRule>
    <cfRule type="containsText" dxfId="100" priority="436" operator="containsText" text="Extremo">
      <formula>NOT(ISERROR(SEARCH("Extremo",E41)))</formula>
    </cfRule>
  </conditionalFormatting>
  <conditionalFormatting sqref="G41">
    <cfRule type="containsText" dxfId="99" priority="429" operator="containsText" text="Bajo">
      <formula>NOT(ISERROR(SEARCH("Bajo",G41)))</formula>
    </cfRule>
    <cfRule type="containsText" dxfId="98" priority="430" operator="containsText" text="Moderado">
      <formula>NOT(ISERROR(SEARCH("Moderado",G41)))</formula>
    </cfRule>
    <cfRule type="containsText" dxfId="97" priority="431" operator="containsText" text="Alto">
      <formula>NOT(ISERROR(SEARCH("Alto",G41)))</formula>
    </cfRule>
    <cfRule type="containsText" dxfId="96" priority="432" operator="containsText" text="Extremo">
      <formula>NOT(ISERROR(SEARCH("Extremo",G41)))</formula>
    </cfRule>
  </conditionalFormatting>
  <conditionalFormatting sqref="E48">
    <cfRule type="containsText" dxfId="95" priority="401" operator="containsText" text="Bajo">
      <formula>NOT(ISERROR(SEARCH("Bajo",E48)))</formula>
    </cfRule>
    <cfRule type="containsText" dxfId="94" priority="402" operator="containsText" text="Moderado">
      <formula>NOT(ISERROR(SEARCH("Moderado",E48)))</formula>
    </cfRule>
    <cfRule type="containsText" dxfId="93" priority="403" operator="containsText" text="Alto">
      <formula>NOT(ISERROR(SEARCH("Alto",E48)))</formula>
    </cfRule>
    <cfRule type="containsText" dxfId="92" priority="404" operator="containsText" text="Extremo">
      <formula>NOT(ISERROR(SEARCH("Extremo",E48)))</formula>
    </cfRule>
  </conditionalFormatting>
  <conditionalFormatting sqref="G48">
    <cfRule type="containsText" dxfId="91" priority="397" operator="containsText" text="Bajo">
      <formula>NOT(ISERROR(SEARCH("Bajo",G48)))</formula>
    </cfRule>
    <cfRule type="containsText" dxfId="90" priority="398" operator="containsText" text="Moderado">
      <formula>NOT(ISERROR(SEARCH("Moderado",G48)))</formula>
    </cfRule>
    <cfRule type="containsText" dxfId="89" priority="399" operator="containsText" text="Alto">
      <formula>NOT(ISERROR(SEARCH("Alto",G48)))</formula>
    </cfRule>
    <cfRule type="containsText" dxfId="88" priority="400" operator="containsText" text="Extremo">
      <formula>NOT(ISERROR(SEARCH("Extremo",G48)))</formula>
    </cfRule>
  </conditionalFormatting>
  <conditionalFormatting sqref="E50">
    <cfRule type="containsText" dxfId="87" priority="393" operator="containsText" text="Bajo">
      <formula>NOT(ISERROR(SEARCH("Bajo",E50)))</formula>
    </cfRule>
    <cfRule type="containsText" dxfId="86" priority="394" operator="containsText" text="Moderado">
      <formula>NOT(ISERROR(SEARCH("Moderado",E50)))</formula>
    </cfRule>
    <cfRule type="containsText" dxfId="85" priority="395" operator="containsText" text="Alto">
      <formula>NOT(ISERROR(SEARCH("Alto",E50)))</formula>
    </cfRule>
    <cfRule type="containsText" dxfId="84" priority="396" operator="containsText" text="Extremo">
      <formula>NOT(ISERROR(SEARCH("Extremo",E50)))</formula>
    </cfRule>
  </conditionalFormatting>
  <conditionalFormatting sqref="G50">
    <cfRule type="containsText" dxfId="83" priority="389" operator="containsText" text="Bajo">
      <formula>NOT(ISERROR(SEARCH("Bajo",G50)))</formula>
    </cfRule>
    <cfRule type="containsText" dxfId="82" priority="390" operator="containsText" text="Moderado">
      <formula>NOT(ISERROR(SEARCH("Moderado",G50)))</formula>
    </cfRule>
    <cfRule type="containsText" dxfId="81" priority="391" operator="containsText" text="Alto">
      <formula>NOT(ISERROR(SEARCH("Alto",G50)))</formula>
    </cfRule>
    <cfRule type="containsText" dxfId="80" priority="392" operator="containsText" text="Extremo">
      <formula>NOT(ISERROR(SEARCH("Extremo",G50)))</formula>
    </cfRule>
  </conditionalFormatting>
  <conditionalFormatting sqref="E54">
    <cfRule type="containsText" dxfId="79" priority="385" operator="containsText" text="Bajo">
      <formula>NOT(ISERROR(SEARCH("Bajo",E54)))</formula>
    </cfRule>
    <cfRule type="containsText" dxfId="78" priority="386" operator="containsText" text="Moderado">
      <formula>NOT(ISERROR(SEARCH("Moderado",E54)))</formula>
    </cfRule>
    <cfRule type="containsText" dxfId="77" priority="387" operator="containsText" text="Alto">
      <formula>NOT(ISERROR(SEARCH("Alto",E54)))</formula>
    </cfRule>
    <cfRule type="containsText" dxfId="76" priority="388" operator="containsText" text="Extremo">
      <formula>NOT(ISERROR(SEARCH("Extremo",E54)))</formula>
    </cfRule>
  </conditionalFormatting>
  <conditionalFormatting sqref="G54">
    <cfRule type="containsText" dxfId="75" priority="381" operator="containsText" text="Bajo">
      <formula>NOT(ISERROR(SEARCH("Bajo",G54)))</formula>
    </cfRule>
    <cfRule type="containsText" dxfId="74" priority="382" operator="containsText" text="Moderado">
      <formula>NOT(ISERROR(SEARCH("Moderado",G54)))</formula>
    </cfRule>
    <cfRule type="containsText" dxfId="73" priority="383" operator="containsText" text="Alto">
      <formula>NOT(ISERROR(SEARCH("Alto",G54)))</formula>
    </cfRule>
    <cfRule type="containsText" dxfId="72" priority="384" operator="containsText" text="Extremo">
      <formula>NOT(ISERROR(SEARCH("Extremo",G54)))</formula>
    </cfRule>
  </conditionalFormatting>
  <conditionalFormatting sqref="E57 E60 E63">
    <cfRule type="containsText" dxfId="71" priority="377" operator="containsText" text="Bajo">
      <formula>NOT(ISERROR(SEARCH("Bajo",E57)))</formula>
    </cfRule>
    <cfRule type="containsText" dxfId="70" priority="378" operator="containsText" text="Moderado">
      <formula>NOT(ISERROR(SEARCH("Moderado",E57)))</formula>
    </cfRule>
    <cfRule type="containsText" dxfId="69" priority="379" operator="containsText" text="Alto">
      <formula>NOT(ISERROR(SEARCH("Alto",E57)))</formula>
    </cfRule>
    <cfRule type="containsText" dxfId="68" priority="380" operator="containsText" text="Extremo">
      <formula>NOT(ISERROR(SEARCH("Extremo",E57)))</formula>
    </cfRule>
  </conditionalFormatting>
  <conditionalFormatting sqref="G57 G60 G63">
    <cfRule type="containsText" dxfId="67" priority="373" operator="containsText" text="Bajo">
      <formula>NOT(ISERROR(SEARCH("Bajo",G57)))</formula>
    </cfRule>
    <cfRule type="containsText" dxfId="66" priority="374" operator="containsText" text="Moderado">
      <formula>NOT(ISERROR(SEARCH("Moderado",G57)))</formula>
    </cfRule>
    <cfRule type="containsText" dxfId="65" priority="375" operator="containsText" text="Alto">
      <formula>NOT(ISERROR(SEARCH("Alto",G57)))</formula>
    </cfRule>
    <cfRule type="containsText" dxfId="64" priority="376" operator="containsText" text="Extremo">
      <formula>NOT(ISERROR(SEARCH("Extremo",G57)))</formula>
    </cfRule>
  </conditionalFormatting>
  <conditionalFormatting sqref="E66">
    <cfRule type="containsText" dxfId="63" priority="357" operator="containsText" text="Bajo">
      <formula>NOT(ISERROR(SEARCH("Bajo",E66)))</formula>
    </cfRule>
    <cfRule type="containsText" dxfId="62" priority="358" operator="containsText" text="Moderado">
      <formula>NOT(ISERROR(SEARCH("Moderado",E66)))</formula>
    </cfRule>
    <cfRule type="containsText" dxfId="61" priority="359" operator="containsText" text="Alto">
      <formula>NOT(ISERROR(SEARCH("Alto",E66)))</formula>
    </cfRule>
    <cfRule type="containsText" dxfId="60" priority="360" operator="containsText" text="Extremo">
      <formula>NOT(ISERROR(SEARCH("Extremo",E66)))</formula>
    </cfRule>
  </conditionalFormatting>
  <conditionalFormatting sqref="E69">
    <cfRule type="containsText" dxfId="59" priority="345" operator="containsText" text="Bajo">
      <formula>NOT(ISERROR(SEARCH("Bajo",E69)))</formula>
    </cfRule>
    <cfRule type="containsText" dxfId="58" priority="346" operator="containsText" text="Moderado">
      <formula>NOT(ISERROR(SEARCH("Moderado",E69)))</formula>
    </cfRule>
    <cfRule type="containsText" dxfId="57" priority="347" operator="containsText" text="Alto">
      <formula>NOT(ISERROR(SEARCH("Alto",E69)))</formula>
    </cfRule>
    <cfRule type="containsText" dxfId="56" priority="348" operator="containsText" text="Extremo">
      <formula>NOT(ISERROR(SEARCH("Extremo",E69)))</formula>
    </cfRule>
  </conditionalFormatting>
  <conditionalFormatting sqref="G69">
    <cfRule type="containsText" dxfId="55" priority="341" operator="containsText" text="Bajo">
      <formula>NOT(ISERROR(SEARCH("Bajo",G69)))</formula>
    </cfRule>
    <cfRule type="containsText" dxfId="54" priority="342" operator="containsText" text="Moderado">
      <formula>NOT(ISERROR(SEARCH("Moderado",G69)))</formula>
    </cfRule>
    <cfRule type="containsText" dxfId="53" priority="343" operator="containsText" text="Alto">
      <formula>NOT(ISERROR(SEARCH("Alto",G69)))</formula>
    </cfRule>
    <cfRule type="containsText" dxfId="52" priority="344" operator="containsText" text="Extremo">
      <formula>NOT(ISERROR(SEARCH("Extremo",G69)))</formula>
    </cfRule>
  </conditionalFormatting>
  <conditionalFormatting sqref="G66">
    <cfRule type="containsText" dxfId="51" priority="337" operator="containsText" text="Bajo">
      <formula>NOT(ISERROR(SEARCH("Bajo",G66)))</formula>
    </cfRule>
    <cfRule type="containsText" dxfId="50" priority="338" operator="containsText" text="Moderado">
      <formula>NOT(ISERROR(SEARCH("Moderado",G66)))</formula>
    </cfRule>
    <cfRule type="containsText" dxfId="49" priority="339" operator="containsText" text="Alto">
      <formula>NOT(ISERROR(SEARCH("Alto",G66)))</formula>
    </cfRule>
    <cfRule type="containsText" dxfId="48" priority="340" operator="containsText" text="Extremo">
      <formula>NOT(ISERROR(SEARCH("Extremo",G66)))</formula>
    </cfRule>
  </conditionalFormatting>
  <conditionalFormatting sqref="E72">
    <cfRule type="containsText" dxfId="47" priority="333" operator="containsText" text="Bajo">
      <formula>NOT(ISERROR(SEARCH("Bajo",E72)))</formula>
    </cfRule>
    <cfRule type="containsText" dxfId="46" priority="334" operator="containsText" text="Moderado">
      <formula>NOT(ISERROR(SEARCH("Moderado",E72)))</formula>
    </cfRule>
    <cfRule type="containsText" dxfId="45" priority="335" operator="containsText" text="Alto">
      <formula>NOT(ISERROR(SEARCH("Alto",E72)))</formula>
    </cfRule>
    <cfRule type="containsText" dxfId="44" priority="336" operator="containsText" text="Extremo">
      <formula>NOT(ISERROR(SEARCH("Extremo",E72)))</formula>
    </cfRule>
  </conditionalFormatting>
  <conditionalFormatting sqref="G72">
    <cfRule type="containsText" dxfId="43" priority="329" operator="containsText" text="Bajo">
      <formula>NOT(ISERROR(SEARCH("Bajo",G72)))</formula>
    </cfRule>
    <cfRule type="containsText" dxfId="42" priority="330" operator="containsText" text="Moderado">
      <formula>NOT(ISERROR(SEARCH("Moderado",G72)))</formula>
    </cfRule>
    <cfRule type="containsText" dxfId="41" priority="331" operator="containsText" text="Alto">
      <formula>NOT(ISERROR(SEARCH("Alto",G72)))</formula>
    </cfRule>
    <cfRule type="containsText" dxfId="40" priority="332" operator="containsText" text="Extremo">
      <formula>NOT(ISERROR(SEARCH("Extremo",G72)))</formula>
    </cfRule>
  </conditionalFormatting>
  <conditionalFormatting sqref="E10">
    <cfRule type="containsText" dxfId="39" priority="157" operator="containsText" text="Bajo">
      <formula>NOT(ISERROR(SEARCH("Bajo",E10)))</formula>
    </cfRule>
    <cfRule type="containsText" dxfId="38" priority="158" operator="containsText" text="Moderado">
      <formula>NOT(ISERROR(SEARCH("Moderado",E10)))</formula>
    </cfRule>
    <cfRule type="containsText" dxfId="37" priority="159" operator="containsText" text="Alto">
      <formula>NOT(ISERROR(SEARCH("Alto",E10)))</formula>
    </cfRule>
    <cfRule type="containsText" dxfId="36" priority="160" operator="containsText" text="Extremo">
      <formula>NOT(ISERROR(SEARCH("Extremo",E10)))</formula>
    </cfRule>
  </conditionalFormatting>
  <conditionalFormatting sqref="G10">
    <cfRule type="containsText" dxfId="35" priority="153" operator="containsText" text="Bajo">
      <formula>NOT(ISERROR(SEARCH("Bajo",G10)))</formula>
    </cfRule>
    <cfRule type="containsText" dxfId="34" priority="154" operator="containsText" text="Moderado">
      <formula>NOT(ISERROR(SEARCH("Moderado",G10)))</formula>
    </cfRule>
    <cfRule type="containsText" dxfId="33" priority="155" operator="containsText" text="Alto">
      <formula>NOT(ISERROR(SEARCH("Alto",G10)))</formula>
    </cfRule>
    <cfRule type="containsText" dxfId="32" priority="156" operator="containsText" text="Extremo">
      <formula>NOT(ISERROR(SEARCH("Extremo",G10)))</formula>
    </cfRule>
  </conditionalFormatting>
  <conditionalFormatting sqref="E31">
    <cfRule type="containsText" dxfId="31" priority="101" operator="containsText" text="Bajo">
      <formula>NOT(ISERROR(SEARCH("Bajo",E31)))</formula>
    </cfRule>
    <cfRule type="containsText" dxfId="30" priority="102" operator="containsText" text="Moderado">
      <formula>NOT(ISERROR(SEARCH("Moderado",E31)))</formula>
    </cfRule>
    <cfRule type="containsText" dxfId="29" priority="103" operator="containsText" text="Alto">
      <formula>NOT(ISERROR(SEARCH("Alto",E31)))</formula>
    </cfRule>
    <cfRule type="containsText" dxfId="28" priority="104" operator="containsText" text="Extremo">
      <formula>NOT(ISERROR(SEARCH("Extremo",E31)))</formula>
    </cfRule>
  </conditionalFormatting>
  <conditionalFormatting sqref="G31">
    <cfRule type="containsText" dxfId="27" priority="97" operator="containsText" text="Bajo">
      <formula>NOT(ISERROR(SEARCH("Bajo",G31)))</formula>
    </cfRule>
    <cfRule type="containsText" dxfId="26" priority="98" operator="containsText" text="Moderado">
      <formula>NOT(ISERROR(SEARCH("Moderado",G31)))</formula>
    </cfRule>
    <cfRule type="containsText" dxfId="25" priority="99" operator="containsText" text="Alto">
      <formula>NOT(ISERROR(SEARCH("Alto",G31)))</formula>
    </cfRule>
    <cfRule type="containsText" dxfId="24" priority="100" operator="containsText" text="Extremo">
      <formula>NOT(ISERROR(SEARCH("Extremo",G31)))</formula>
    </cfRule>
  </conditionalFormatting>
  <conditionalFormatting sqref="E46">
    <cfRule type="containsText" dxfId="23" priority="81" operator="containsText" text="Bajo">
      <formula>NOT(ISERROR(SEARCH("Bajo",E46)))</formula>
    </cfRule>
    <cfRule type="containsText" dxfId="22" priority="82" operator="containsText" text="Moderado">
      <formula>NOT(ISERROR(SEARCH("Moderado",E46)))</formula>
    </cfRule>
    <cfRule type="containsText" dxfId="21" priority="83" operator="containsText" text="Alto">
      <formula>NOT(ISERROR(SEARCH("Alto",E46)))</formula>
    </cfRule>
    <cfRule type="containsText" dxfId="20" priority="84" operator="containsText" text="Extremo">
      <formula>NOT(ISERROR(SEARCH("Extremo",E46)))</formula>
    </cfRule>
  </conditionalFormatting>
  <conditionalFormatting sqref="G46">
    <cfRule type="containsText" dxfId="19" priority="77" operator="containsText" text="Bajo">
      <formula>NOT(ISERROR(SEARCH("Bajo",G46)))</formula>
    </cfRule>
    <cfRule type="containsText" dxfId="18" priority="78" operator="containsText" text="Moderado">
      <formula>NOT(ISERROR(SEARCH("Moderado",G46)))</formula>
    </cfRule>
    <cfRule type="containsText" dxfId="17" priority="79" operator="containsText" text="Alto">
      <formula>NOT(ISERROR(SEARCH("Alto",G46)))</formula>
    </cfRule>
    <cfRule type="containsText" dxfId="16" priority="80" operator="containsText" text="Extremo">
      <formula>NOT(ISERROR(SEARCH("Extremo",G46)))</formula>
    </cfRule>
  </conditionalFormatting>
  <conditionalFormatting sqref="E23">
    <cfRule type="containsText" dxfId="15" priority="53" operator="containsText" text="Bajo">
      <formula>NOT(ISERROR(SEARCH("Bajo",E23)))</formula>
    </cfRule>
    <cfRule type="containsText" dxfId="14" priority="54" operator="containsText" text="Moderado">
      <formula>NOT(ISERROR(SEARCH("Moderado",E23)))</formula>
    </cfRule>
    <cfRule type="containsText" dxfId="13" priority="55" operator="containsText" text="Alto">
      <formula>NOT(ISERROR(SEARCH("Alto",E23)))</formula>
    </cfRule>
    <cfRule type="containsText" dxfId="12" priority="56" operator="containsText" text="Extremo">
      <formula>NOT(ISERROR(SEARCH("Extremo",E23)))</formula>
    </cfRule>
  </conditionalFormatting>
  <conditionalFormatting sqref="G23">
    <cfRule type="containsText" dxfId="11" priority="49" operator="containsText" text="Bajo">
      <formula>NOT(ISERROR(SEARCH("Bajo",G23)))</formula>
    </cfRule>
    <cfRule type="containsText" dxfId="10" priority="50" operator="containsText" text="Moderado">
      <formula>NOT(ISERROR(SEARCH("Moderado",G23)))</formula>
    </cfRule>
    <cfRule type="containsText" dxfId="9" priority="51" operator="containsText" text="Alto">
      <formula>NOT(ISERROR(SEARCH("Alto",G23)))</formula>
    </cfRule>
    <cfRule type="containsText" dxfId="8" priority="52" operator="containsText" text="Extremo">
      <formula>NOT(ISERROR(SEARCH("Extremo",G23)))</formula>
    </cfRule>
  </conditionalFormatting>
  <conditionalFormatting sqref="E27">
    <cfRule type="containsText" dxfId="7" priority="41" operator="containsText" text="Bajo">
      <formula>NOT(ISERROR(SEARCH("Bajo",E27)))</formula>
    </cfRule>
    <cfRule type="containsText" dxfId="6" priority="42" operator="containsText" text="Moderado">
      <formula>NOT(ISERROR(SEARCH("Moderado",E27)))</formula>
    </cfRule>
    <cfRule type="containsText" dxfId="5" priority="43" operator="containsText" text="Alto">
      <formula>NOT(ISERROR(SEARCH("Alto",E27)))</formula>
    </cfRule>
    <cfRule type="containsText" dxfId="4" priority="44" operator="containsText" text="Extremo">
      <formula>NOT(ISERROR(SEARCH("Extremo",E27)))</formula>
    </cfRule>
  </conditionalFormatting>
  <conditionalFormatting sqref="G27">
    <cfRule type="containsText" dxfId="3" priority="45" operator="containsText" text="Bajo">
      <formula>NOT(ISERROR(SEARCH("Bajo",G27)))</formula>
    </cfRule>
    <cfRule type="containsText" dxfId="2" priority="46" operator="containsText" text="Moderado">
      <formula>NOT(ISERROR(SEARCH("Moderado",G27)))</formula>
    </cfRule>
    <cfRule type="containsText" dxfId="1" priority="47" operator="containsText" text="Alto">
      <formula>NOT(ISERROR(SEARCH("Alto",G27)))</formula>
    </cfRule>
    <cfRule type="containsText" dxfId="0" priority="48" operator="containsText" text="Extremo">
      <formula>NOT(ISERROR(SEARCH("Extremo",G27)))</formula>
    </cfRule>
  </conditionalFormatting>
  <dataValidations count="4">
    <dataValidation type="list" allowBlank="1" showInputMessage="1" showErrorMessage="1" sqref="G27:H27 E13 G13:H13 E7 G7:H7 E72 G72:H72 E2 G2:H2 E4 G4:H4 E66 E69 G66:H66 G69:H69 E33 G33:H33 E46 G46:H46 E18 E20 E15:E16 G18:H18 G20:H20 G15:H16 E27 E23 G23:H23 E31 G31:H31 E9:E10 G9:H10 E63 E60 E57 G63:H63 G60:H60 G57:H57 E39:E41 E48 E54 E50 G39:H41 G48:H48 G54:H54 G50:H50 E36 G36:H36" xr:uid="{5B3F48B1-192E-446A-9EA2-BE7EDDF9EF6C}">
      <formula1>#REF!</formula1>
    </dataValidation>
    <dataValidation type="list" allowBlank="1" showInputMessage="1" showErrorMessage="1" sqref="D13:D14 D2:D9 D48:D74 D33:D35 D39:D45" xr:uid="{F55D5D8E-C05E-49F5-856B-8C015AB713AD}">
      <formula1>$D$15:$D$15</formula1>
    </dataValidation>
    <dataValidation type="list" allowBlank="1" showInputMessage="1" showErrorMessage="1" sqref="D46:D47 D36:D38 D15:D32 A2:A74" xr:uid="{C3707590-E7D8-4645-A761-C870F140626A}">
      <formula1>#REF!</formula1>
    </dataValidation>
    <dataValidation type="list" allowBlank="1" showInputMessage="1" showErrorMessage="1" sqref="D10:D12" xr:uid="{6849A07C-6575-48A0-BD2B-8B1A291E55FD}">
      <formula1>$D$13:$D$14</formula1>
    </dataValidation>
  </dataValidations>
  <hyperlinks>
    <hyperlink ref="C1" location="Hoja5!A1" display="Redacción del riesgo " xr:uid="{38E5B66D-8D3A-458B-B70C-14770393C30E}"/>
    <hyperlink ref="E1" location="Hoja4!A1" display="Nivel de Severidad Riesgo Inherente" xr:uid="{E3CD3CC7-ECCE-437C-A1EE-752CE6432AC5}"/>
    <hyperlink ref="G1" location="Hoja4!A1" display="Nivel de Severidad Riesgo Residual" xr:uid="{F2664D61-6EAE-4812-8640-B4BCA5286A4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A046-6B41-4EA2-85A8-B8257F29ADEB}">
  <sheetPr>
    <tabColor rgb="FFC00000"/>
  </sheetPr>
  <dimension ref="A1:XFC34"/>
  <sheetViews>
    <sheetView view="pageBreakPreview" topLeftCell="A5" zoomScaleNormal="100" zoomScaleSheetLayoutView="100" workbookViewId="0">
      <selection activeCell="H5" sqref="H5:K5"/>
    </sheetView>
  </sheetViews>
  <sheetFormatPr baseColWidth="10" defaultColWidth="0" defaultRowHeight="14.5" zeroHeight="1" x14ac:dyDescent="0.35"/>
  <cols>
    <col min="1" max="1" width="4.1796875" customWidth="1"/>
    <col min="2" max="2" width="2.7265625" customWidth="1"/>
    <col min="3" max="3" width="33.36328125" customWidth="1"/>
    <col min="4" max="7" width="11.90625" customWidth="1"/>
    <col min="8" max="8" width="7.453125" bestFit="1" customWidth="1"/>
    <col min="9" max="9" width="7.08984375" customWidth="1"/>
    <col min="10" max="10" width="9.453125" bestFit="1" customWidth="1"/>
    <col min="11" max="11" width="4.81640625" bestFit="1" customWidth="1"/>
    <col min="12" max="12" width="8.453125" customWidth="1"/>
    <col min="13" max="13" width="9.453125" bestFit="1" customWidth="1"/>
    <col min="14" max="14" width="7" bestFit="1" customWidth="1"/>
    <col min="15" max="19" width="11.453125" customWidth="1"/>
    <col min="20" max="20" width="4.1796875" customWidth="1"/>
    <col min="21" max="21" width="2.90625" customWidth="1"/>
    <col min="22" max="22" width="2.1796875" customWidth="1"/>
    <col min="23" max="23" width="3.81640625" customWidth="1"/>
    <col min="24" max="16383" width="11.453125" hidden="1"/>
    <col min="16384" max="16384" width="2.54296875" hidden="1"/>
  </cols>
  <sheetData>
    <row r="1" spans="1:23" ht="23.5" customHeight="1" x14ac:dyDescent="0.35">
      <c r="A1" s="1"/>
      <c r="B1" s="1"/>
      <c r="C1" s="1"/>
      <c r="D1" s="1"/>
      <c r="E1" s="1"/>
      <c r="F1" s="1"/>
      <c r="G1" s="1"/>
      <c r="H1" s="1"/>
      <c r="I1" s="1"/>
      <c r="J1" s="1"/>
      <c r="K1" s="1"/>
      <c r="L1" s="1"/>
      <c r="M1" s="1"/>
      <c r="N1" s="1"/>
      <c r="O1" s="1"/>
      <c r="P1" s="1"/>
      <c r="Q1" s="1"/>
      <c r="R1" s="1"/>
      <c r="S1" s="1"/>
      <c r="T1" s="1"/>
      <c r="U1" s="1"/>
      <c r="V1" s="1"/>
      <c r="W1" s="1"/>
    </row>
    <row r="2" spans="1:23" ht="15" thickBot="1" x14ac:dyDescent="0.4">
      <c r="A2" s="1"/>
      <c r="B2" s="2"/>
      <c r="C2" s="2"/>
      <c r="D2" s="2"/>
      <c r="E2" s="2"/>
      <c r="F2" s="2"/>
      <c r="G2" s="2"/>
      <c r="H2" s="2"/>
      <c r="I2" s="2"/>
      <c r="J2" s="2"/>
      <c r="K2" s="2"/>
      <c r="L2" s="2"/>
      <c r="M2" s="2"/>
      <c r="N2" s="2"/>
      <c r="O2" s="2"/>
      <c r="P2" s="2"/>
      <c r="Q2" s="2"/>
      <c r="R2" s="2"/>
      <c r="S2" s="2"/>
      <c r="T2" s="2"/>
      <c r="U2" s="2"/>
      <c r="V2" s="2"/>
      <c r="W2" s="1"/>
    </row>
    <row r="3" spans="1:23" x14ac:dyDescent="0.35">
      <c r="A3" s="1"/>
      <c r="B3" s="2"/>
      <c r="C3" s="599" t="s">
        <v>1910</v>
      </c>
      <c r="D3" s="600"/>
      <c r="E3" s="600"/>
      <c r="F3" s="600"/>
      <c r="G3" s="600"/>
      <c r="H3" s="600"/>
      <c r="I3" s="600"/>
      <c r="J3" s="600"/>
      <c r="K3" s="600"/>
      <c r="L3" s="600"/>
      <c r="M3" s="600"/>
      <c r="N3" s="600"/>
      <c r="O3" s="600"/>
      <c r="P3" s="600"/>
      <c r="Q3" s="600"/>
      <c r="R3" s="600"/>
      <c r="S3" s="600"/>
      <c r="T3" s="600"/>
      <c r="U3" s="601"/>
      <c r="V3" s="2"/>
      <c r="W3" s="1"/>
    </row>
    <row r="4" spans="1:23" ht="15" thickBot="1" x14ac:dyDescent="0.4">
      <c r="A4" s="1"/>
      <c r="B4" s="2"/>
      <c r="C4" s="602"/>
      <c r="D4" s="603"/>
      <c r="E4" s="603"/>
      <c r="F4" s="603"/>
      <c r="G4" s="603"/>
      <c r="H4" s="603"/>
      <c r="I4" s="603"/>
      <c r="J4" s="603"/>
      <c r="K4" s="603"/>
      <c r="L4" s="603"/>
      <c r="M4" s="603"/>
      <c r="N4" s="603"/>
      <c r="O4" s="603"/>
      <c r="P4" s="603"/>
      <c r="Q4" s="603"/>
      <c r="R4" s="603"/>
      <c r="S4" s="603"/>
      <c r="T4" s="603"/>
      <c r="U4" s="604"/>
      <c r="V4" s="2"/>
      <c r="W4" s="1"/>
    </row>
    <row r="5" spans="1:23" ht="15" customHeight="1" x14ac:dyDescent="0.35">
      <c r="A5" s="1"/>
      <c r="B5" s="2"/>
      <c r="C5" s="605" t="s">
        <v>0</v>
      </c>
      <c r="D5" s="607" t="s">
        <v>1</v>
      </c>
      <c r="E5" s="607" t="s">
        <v>1909</v>
      </c>
      <c r="F5" s="607" t="s">
        <v>2</v>
      </c>
      <c r="G5" s="607" t="s">
        <v>3</v>
      </c>
      <c r="H5" s="609" t="s">
        <v>4</v>
      </c>
      <c r="I5" s="609"/>
      <c r="J5" s="609"/>
      <c r="K5" s="609"/>
      <c r="L5" s="610" t="s">
        <v>5</v>
      </c>
      <c r="M5" s="610"/>
      <c r="N5" s="610"/>
      <c r="O5" s="611" t="s">
        <v>6</v>
      </c>
      <c r="P5" s="611"/>
      <c r="Q5" s="611"/>
      <c r="R5" s="611"/>
      <c r="S5" s="611"/>
      <c r="T5" s="611"/>
      <c r="U5" s="612"/>
      <c r="V5" s="2"/>
      <c r="W5" s="1"/>
    </row>
    <row r="6" spans="1:23" ht="15" thickBot="1" x14ac:dyDescent="0.4">
      <c r="A6" s="1"/>
      <c r="B6" s="2"/>
      <c r="C6" s="606"/>
      <c r="D6" s="608"/>
      <c r="E6" s="608"/>
      <c r="F6" s="608"/>
      <c r="G6" s="608"/>
      <c r="H6" s="169" t="s">
        <v>7</v>
      </c>
      <c r="I6" s="169" t="s">
        <v>8</v>
      </c>
      <c r="J6" s="169" t="s">
        <v>9</v>
      </c>
      <c r="K6" s="169" t="s">
        <v>10</v>
      </c>
      <c r="L6" s="170" t="s">
        <v>8</v>
      </c>
      <c r="M6" s="170" t="s">
        <v>9</v>
      </c>
      <c r="N6" s="170" t="s">
        <v>148</v>
      </c>
      <c r="O6" s="613"/>
      <c r="P6" s="613"/>
      <c r="Q6" s="613"/>
      <c r="R6" s="613"/>
      <c r="S6" s="613"/>
      <c r="T6" s="613"/>
      <c r="U6" s="614"/>
      <c r="V6" s="2"/>
      <c r="W6" s="1"/>
    </row>
    <row r="7" spans="1:23" ht="14.5" customHeight="1" x14ac:dyDescent="0.35">
      <c r="A7" s="1"/>
      <c r="B7" s="2"/>
      <c r="C7" s="166" t="s">
        <v>67</v>
      </c>
      <c r="D7" s="171">
        <f>VLOOKUP($C$7,TD!$A$5:$E$22,2,0)</f>
        <v>2</v>
      </c>
      <c r="E7" s="171">
        <f>VLOOKUP(C7,TD!$A$5:$E$22,3,0)</f>
        <v>2</v>
      </c>
      <c r="F7" s="171">
        <f>VLOOKUP(C7,TD!$A$5:$E$22,4,0)</f>
        <v>5</v>
      </c>
      <c r="G7" s="171">
        <f>VLOOKUP(C7,TD!$A$5:$E$22,5,0)</f>
        <v>2</v>
      </c>
      <c r="H7" s="172"/>
      <c r="I7" s="172">
        <v>2</v>
      </c>
      <c r="J7" s="172"/>
      <c r="K7" s="172"/>
      <c r="L7" s="173"/>
      <c r="M7" s="173">
        <v>2</v>
      </c>
      <c r="N7" s="173"/>
      <c r="O7" s="593" t="s">
        <v>11</v>
      </c>
      <c r="P7" s="593"/>
      <c r="Q7" s="593"/>
      <c r="R7" s="593"/>
      <c r="S7" s="593"/>
      <c r="T7" s="593"/>
      <c r="U7" s="594"/>
      <c r="V7" s="2"/>
      <c r="W7" s="1"/>
    </row>
    <row r="8" spans="1:23" x14ac:dyDescent="0.35">
      <c r="A8" s="3"/>
      <c r="B8" s="4"/>
      <c r="C8" s="164" t="s">
        <v>117</v>
      </c>
      <c r="D8" s="174">
        <f>VLOOKUP($C$7,TD!$A$5:$E$22,2,0)</f>
        <v>2</v>
      </c>
      <c r="E8" s="174">
        <f>VLOOKUP(C8,TD!$A$5:$E$22,3,0)</f>
        <v>1</v>
      </c>
      <c r="F8" s="174">
        <f>VLOOKUP(C8,TD!$A$5:$E$22,4,0)</f>
        <v>3</v>
      </c>
      <c r="G8" s="174">
        <f>VLOOKUP(C8,TD!$A$5:$E$22,5,0)</f>
        <v>2</v>
      </c>
      <c r="H8" s="172">
        <v>2</v>
      </c>
      <c r="I8" s="172"/>
      <c r="J8" s="175"/>
      <c r="K8" s="175"/>
      <c r="L8" s="173"/>
      <c r="M8" s="173"/>
      <c r="N8" s="173">
        <v>2</v>
      </c>
      <c r="O8" s="593" t="s">
        <v>11</v>
      </c>
      <c r="P8" s="593"/>
      <c r="Q8" s="593"/>
      <c r="R8" s="593"/>
      <c r="S8" s="593"/>
      <c r="T8" s="593"/>
      <c r="U8" s="594"/>
      <c r="V8" s="4"/>
      <c r="W8" s="3"/>
    </row>
    <row r="9" spans="1:23" x14ac:dyDescent="0.35">
      <c r="A9" s="1"/>
      <c r="B9" s="2"/>
      <c r="C9" s="164" t="s">
        <v>158</v>
      </c>
      <c r="D9" s="174">
        <f>VLOOKUP($C$7,TD!$A$5:$E$22,2,0)</f>
        <v>2</v>
      </c>
      <c r="E9" s="174">
        <f>VLOOKUP(C9,TD!$A$5:$E$22,3,0)</f>
        <v>1</v>
      </c>
      <c r="F9" s="174">
        <f>VLOOKUP(C9,TD!$A$5:$E$22,4,0)</f>
        <v>3</v>
      </c>
      <c r="G9" s="174">
        <f>VLOOKUP(C9,TD!$A$5:$E$22,5,0)</f>
        <v>1</v>
      </c>
      <c r="H9" s="172">
        <v>1</v>
      </c>
      <c r="I9" s="172"/>
      <c r="J9" s="175"/>
      <c r="K9" s="175"/>
      <c r="L9" s="173"/>
      <c r="M9" s="173"/>
      <c r="N9" s="173">
        <v>1</v>
      </c>
      <c r="O9" s="593" t="s">
        <v>13</v>
      </c>
      <c r="P9" s="593"/>
      <c r="Q9" s="593"/>
      <c r="R9" s="593"/>
      <c r="S9" s="593"/>
      <c r="T9" s="593"/>
      <c r="U9" s="594"/>
      <c r="V9" s="2"/>
      <c r="W9" s="1"/>
    </row>
    <row r="10" spans="1:23" ht="14.5" customHeight="1" x14ac:dyDescent="0.35">
      <c r="A10" s="1"/>
      <c r="B10" s="2"/>
      <c r="C10" s="164" t="s">
        <v>263</v>
      </c>
      <c r="D10" s="174">
        <f>VLOOKUP($C$7,TD!$A$5:$E$22,2,0)</f>
        <v>2</v>
      </c>
      <c r="E10" s="174">
        <f>VLOOKUP(C10,TD!$A$5:$E$22,3,0)</f>
        <v>1</v>
      </c>
      <c r="F10" s="174">
        <f>VLOOKUP(C10,TD!$A$5:$E$22,4,0)</f>
        <v>2</v>
      </c>
      <c r="G10" s="174">
        <f>VLOOKUP(C10,TD!$A$5:$E$22,5,0)</f>
        <v>1</v>
      </c>
      <c r="H10" s="172">
        <v>1</v>
      </c>
      <c r="I10" s="172"/>
      <c r="J10" s="175"/>
      <c r="K10" s="175"/>
      <c r="L10" s="173"/>
      <c r="M10" s="173"/>
      <c r="N10" s="173">
        <v>1</v>
      </c>
      <c r="O10" s="593" t="s">
        <v>16</v>
      </c>
      <c r="P10" s="593"/>
      <c r="Q10" s="593"/>
      <c r="R10" s="593"/>
      <c r="S10" s="593"/>
      <c r="T10" s="593"/>
      <c r="U10" s="594"/>
      <c r="V10" s="2"/>
      <c r="W10" s="1"/>
    </row>
    <row r="11" spans="1:23" x14ac:dyDescent="0.35">
      <c r="A11" s="1"/>
      <c r="B11" s="2"/>
      <c r="C11" s="164" t="s">
        <v>301</v>
      </c>
      <c r="D11" s="174">
        <f>VLOOKUP($C$7,TD!$A$5:$E$22,2,0)</f>
        <v>2</v>
      </c>
      <c r="E11" s="174">
        <f>VLOOKUP(C11,TD!$A$5:$E$22,3,0)</f>
        <v>1</v>
      </c>
      <c r="F11" s="174">
        <f>VLOOKUP(C11,TD!$A$5:$E$22,4,0)</f>
        <v>1</v>
      </c>
      <c r="G11" s="174">
        <f>VLOOKUP(C11,TD!$A$5:$E$22,5,0)</f>
        <v>1</v>
      </c>
      <c r="H11" s="172"/>
      <c r="I11" s="172">
        <v>1</v>
      </c>
      <c r="J11" s="175"/>
      <c r="K11" s="175"/>
      <c r="L11" s="173">
        <v>1</v>
      </c>
      <c r="M11" s="173"/>
      <c r="N11" s="173"/>
      <c r="O11" s="593" t="s">
        <v>15</v>
      </c>
      <c r="P11" s="593"/>
      <c r="Q11" s="593"/>
      <c r="R11" s="593"/>
      <c r="S11" s="593"/>
      <c r="T11" s="593"/>
      <c r="U11" s="594"/>
      <c r="V11" s="2"/>
      <c r="W11" s="1"/>
    </row>
    <row r="12" spans="1:23" x14ac:dyDescent="0.35">
      <c r="A12" s="1"/>
      <c r="B12" s="2"/>
      <c r="C12" s="164" t="s">
        <v>361</v>
      </c>
      <c r="D12" s="174">
        <f>VLOOKUP($C$7,TD!$A$5:$E$22,2,0)</f>
        <v>2</v>
      </c>
      <c r="E12" s="174">
        <f>VLOOKUP(C12,TD!$A$5:$E$22,3,0)</f>
        <v>1</v>
      </c>
      <c r="F12" s="174">
        <f>VLOOKUP(C12,TD!$A$5:$E$22,4,0)</f>
        <v>7</v>
      </c>
      <c r="G12" s="174">
        <f>VLOOKUP(C12,TD!$A$5:$E$22,5,0)</f>
        <v>3</v>
      </c>
      <c r="H12" s="172"/>
      <c r="I12" s="172">
        <v>3</v>
      </c>
      <c r="J12" s="175"/>
      <c r="K12" s="175"/>
      <c r="L12" s="173">
        <v>3</v>
      </c>
      <c r="M12" s="173"/>
      <c r="N12" s="173"/>
      <c r="O12" s="593" t="s">
        <v>16</v>
      </c>
      <c r="P12" s="593"/>
      <c r="Q12" s="593"/>
      <c r="R12" s="593"/>
      <c r="S12" s="593"/>
      <c r="T12" s="593"/>
      <c r="U12" s="594"/>
      <c r="V12" s="2"/>
      <c r="W12" s="1"/>
    </row>
    <row r="13" spans="1:23" ht="14.5" customHeight="1" x14ac:dyDescent="0.35">
      <c r="A13" s="1"/>
      <c r="B13" s="2"/>
      <c r="C13" s="164" t="s">
        <v>399</v>
      </c>
      <c r="D13" s="174">
        <f>VLOOKUP($C$7,TD!$A$5:$E$22,2,0)</f>
        <v>2</v>
      </c>
      <c r="E13" s="174">
        <f>VLOOKUP(C13,TD!$A$5:$E$22,3,0)</f>
        <v>2</v>
      </c>
      <c r="F13" s="174">
        <f>VLOOKUP(C13,TD!$A$5:$E$22,4,0)</f>
        <v>8</v>
      </c>
      <c r="G13" s="174">
        <f>VLOOKUP(C13,TD!$A$5:$E$22,5,0)</f>
        <v>2</v>
      </c>
      <c r="H13" s="172">
        <v>2</v>
      </c>
      <c r="I13" s="172"/>
      <c r="J13" s="175"/>
      <c r="K13" s="175"/>
      <c r="L13" s="173"/>
      <c r="M13" s="173">
        <v>1</v>
      </c>
      <c r="N13" s="173">
        <v>1</v>
      </c>
      <c r="O13" s="593" t="s">
        <v>16</v>
      </c>
      <c r="P13" s="593"/>
      <c r="Q13" s="593"/>
      <c r="R13" s="593"/>
      <c r="S13" s="593"/>
      <c r="T13" s="593"/>
      <c r="U13" s="594"/>
      <c r="V13" s="2"/>
      <c r="W13" s="1"/>
    </row>
    <row r="14" spans="1:23" x14ac:dyDescent="0.35">
      <c r="A14" s="1"/>
      <c r="B14" s="2"/>
      <c r="C14" s="164" t="s">
        <v>751</v>
      </c>
      <c r="D14" s="174">
        <f>VLOOKUP($C$7,TD!$A$5:$E$22,2,0)</f>
        <v>2</v>
      </c>
      <c r="E14" s="174">
        <f>VLOOKUP(C14,TD!$A$5:$E$22,3,0)</f>
        <v>1</v>
      </c>
      <c r="F14" s="174">
        <f>VLOOKUP(C14,TD!$A$5:$E$22,4,0)</f>
        <v>3</v>
      </c>
      <c r="G14" s="174">
        <f>VLOOKUP(C14,TD!$A$5:$E$22,5,0)</f>
        <v>1</v>
      </c>
      <c r="H14" s="172">
        <v>1</v>
      </c>
      <c r="I14" s="172"/>
      <c r="J14" s="175"/>
      <c r="K14" s="175"/>
      <c r="L14" s="173"/>
      <c r="M14" s="173"/>
      <c r="N14" s="173">
        <v>1</v>
      </c>
      <c r="O14" s="593" t="s">
        <v>11</v>
      </c>
      <c r="P14" s="593"/>
      <c r="Q14" s="593"/>
      <c r="R14" s="593"/>
      <c r="S14" s="593"/>
      <c r="T14" s="593"/>
      <c r="U14" s="594"/>
      <c r="V14" s="2"/>
      <c r="W14" s="1"/>
    </row>
    <row r="15" spans="1:23" ht="15" customHeight="1" x14ac:dyDescent="0.35">
      <c r="A15" s="1"/>
      <c r="B15" s="2"/>
      <c r="C15" s="164" t="s">
        <v>807</v>
      </c>
      <c r="D15" s="174">
        <f>VLOOKUP($C$7,TD!$A$5:$E$22,2,0)</f>
        <v>2</v>
      </c>
      <c r="E15" s="174">
        <f>VLOOKUP(C15,TD!$A$5:$E$22,3,0)</f>
        <v>1</v>
      </c>
      <c r="F15" s="174">
        <f>VLOOKUP(C15,TD!$A$5:$E$22,4,0)</f>
        <v>3</v>
      </c>
      <c r="G15" s="174">
        <f>VLOOKUP(C15,TD!$A$5:$E$22,5,0)</f>
        <v>1</v>
      </c>
      <c r="H15" s="172"/>
      <c r="I15" s="172">
        <v>1</v>
      </c>
      <c r="J15" s="175"/>
      <c r="K15" s="175"/>
      <c r="L15" s="173">
        <v>1</v>
      </c>
      <c r="M15" s="173"/>
      <c r="N15" s="173"/>
      <c r="O15" s="593" t="s">
        <v>11</v>
      </c>
      <c r="P15" s="593"/>
      <c r="Q15" s="593"/>
      <c r="R15" s="593"/>
      <c r="S15" s="593"/>
      <c r="T15" s="593"/>
      <c r="U15" s="594"/>
      <c r="V15" s="2"/>
      <c r="W15" s="1"/>
    </row>
    <row r="16" spans="1:23" ht="15" customHeight="1" x14ac:dyDescent="0.35">
      <c r="A16" s="1"/>
      <c r="B16" s="2"/>
      <c r="C16" s="164" t="s">
        <v>872</v>
      </c>
      <c r="D16" s="174">
        <f>VLOOKUP($C$7,TD!$A$5:$E$22,2,0)</f>
        <v>2</v>
      </c>
      <c r="E16" s="174">
        <f>VLOOKUP(C16,TD!$A$5:$E$22,3,0)</f>
        <v>1</v>
      </c>
      <c r="F16" s="174">
        <f>VLOOKUP(C16,TD!$A$5:$E$22,4,0)</f>
        <v>1</v>
      </c>
      <c r="G16" s="174">
        <f>VLOOKUP(C16,TD!$A$5:$E$22,5,0)</f>
        <v>1</v>
      </c>
      <c r="H16" s="172"/>
      <c r="I16" s="172">
        <v>1</v>
      </c>
      <c r="J16" s="175"/>
      <c r="K16" s="175"/>
      <c r="L16" s="173">
        <v>1</v>
      </c>
      <c r="M16" s="173"/>
      <c r="N16" s="173"/>
      <c r="O16" s="593" t="s">
        <v>11</v>
      </c>
      <c r="P16" s="593"/>
      <c r="Q16" s="593"/>
      <c r="R16" s="593"/>
      <c r="S16" s="593"/>
      <c r="T16" s="593"/>
      <c r="U16" s="594"/>
      <c r="V16" s="2"/>
      <c r="W16" s="1"/>
    </row>
    <row r="17" spans="1:23" x14ac:dyDescent="0.35">
      <c r="A17" s="1"/>
      <c r="B17" s="2"/>
      <c r="C17" s="164" t="s">
        <v>918</v>
      </c>
      <c r="D17" s="174">
        <f>VLOOKUP($C$7,TD!$A$5:$E$22,2,0)</f>
        <v>2</v>
      </c>
      <c r="E17" s="174">
        <f>VLOOKUP(C17,TD!$A$5:$E$22,3,0)</f>
        <v>1</v>
      </c>
      <c r="F17" s="174">
        <f>VLOOKUP(C17,TD!$A$5:$E$22,4,0)</f>
        <v>1</v>
      </c>
      <c r="G17" s="174">
        <f>VLOOKUP(C17,TD!$A$5:$E$22,5,0)</f>
        <v>1</v>
      </c>
      <c r="H17" s="172">
        <v>1</v>
      </c>
      <c r="I17" s="172"/>
      <c r="J17" s="175"/>
      <c r="K17" s="175"/>
      <c r="L17" s="173"/>
      <c r="M17" s="173">
        <v>1</v>
      </c>
      <c r="N17" s="173"/>
      <c r="O17" s="593" t="s">
        <v>1886</v>
      </c>
      <c r="P17" s="593"/>
      <c r="Q17" s="593"/>
      <c r="R17" s="593"/>
      <c r="S17" s="593"/>
      <c r="T17" s="593"/>
      <c r="U17" s="594"/>
      <c r="V17" s="2"/>
      <c r="W17" s="1"/>
    </row>
    <row r="18" spans="1:23" x14ac:dyDescent="0.35">
      <c r="A18" s="1"/>
      <c r="B18" s="2"/>
      <c r="C18" s="164" t="s">
        <v>956</v>
      </c>
      <c r="D18" s="174">
        <f>VLOOKUP($C$7,TD!$A$5:$E$22,2,0)</f>
        <v>2</v>
      </c>
      <c r="E18" s="174">
        <f>VLOOKUP(C18,TD!$A$5:$E$22,3,0)</f>
        <v>1</v>
      </c>
      <c r="F18" s="174">
        <f>VLOOKUP(C18,TD!$A$5:$E$22,4,0)</f>
        <v>5</v>
      </c>
      <c r="G18" s="174">
        <f>VLOOKUP(C18,TD!$A$5:$E$22,5,0)</f>
        <v>1</v>
      </c>
      <c r="H18" s="172"/>
      <c r="I18" s="172">
        <v>1</v>
      </c>
      <c r="J18" s="175"/>
      <c r="K18" s="175"/>
      <c r="L18" s="173"/>
      <c r="M18" s="173">
        <v>1</v>
      </c>
      <c r="N18" s="173"/>
      <c r="O18" s="593" t="s">
        <v>16</v>
      </c>
      <c r="P18" s="593"/>
      <c r="Q18" s="593"/>
      <c r="R18" s="593"/>
      <c r="S18" s="593"/>
      <c r="T18" s="593"/>
      <c r="U18" s="594"/>
      <c r="V18" s="2"/>
      <c r="W18" s="1"/>
    </row>
    <row r="19" spans="1:23" x14ac:dyDescent="0.35">
      <c r="A19" s="1"/>
      <c r="B19" s="2"/>
      <c r="C19" s="164" t="s">
        <v>659</v>
      </c>
      <c r="D19" s="174">
        <f>VLOOKUP($C$7,TD!$A$5:$E$22,2,0)</f>
        <v>2</v>
      </c>
      <c r="E19" s="174">
        <f>VLOOKUP(C19,TD!$A$5:$E$22,3,0)</f>
        <v>1</v>
      </c>
      <c r="F19" s="174">
        <f>VLOOKUP(C19,TD!$A$5:$E$22,4,0)</f>
        <v>2</v>
      </c>
      <c r="G19" s="174">
        <f>VLOOKUP(C19,TD!$A$5:$E$22,5,0)</f>
        <v>0</v>
      </c>
      <c r="H19" s="172">
        <v>1</v>
      </c>
      <c r="I19" s="172"/>
      <c r="J19" s="175"/>
      <c r="K19" s="175"/>
      <c r="L19" s="173"/>
      <c r="M19" s="173"/>
      <c r="N19" s="173">
        <v>1</v>
      </c>
      <c r="O19" s="593" t="s">
        <v>14</v>
      </c>
      <c r="P19" s="593"/>
      <c r="Q19" s="593"/>
      <c r="R19" s="593"/>
      <c r="S19" s="593"/>
      <c r="T19" s="593"/>
      <c r="U19" s="594"/>
      <c r="V19" s="2"/>
      <c r="W19" s="1"/>
    </row>
    <row r="20" spans="1:23" ht="14.5" customHeight="1" x14ac:dyDescent="0.35">
      <c r="A20" s="1"/>
      <c r="B20" s="2"/>
      <c r="C20" s="164" t="s">
        <v>980</v>
      </c>
      <c r="D20" s="174">
        <f>VLOOKUP($C$7,TD!$A$5:$E$22,2,0)</f>
        <v>2</v>
      </c>
      <c r="E20" s="174">
        <f>VLOOKUP(C20,TD!$A$5:$E$22,3,0)</f>
        <v>1</v>
      </c>
      <c r="F20" s="174">
        <f>VLOOKUP(C20,TD!$A$5:$E$22,4,0)</f>
        <v>2</v>
      </c>
      <c r="G20" s="174">
        <f>VLOOKUP(C20,TD!$A$5:$E$22,5,0)</f>
        <v>1</v>
      </c>
      <c r="H20" s="172"/>
      <c r="I20" s="172">
        <v>1</v>
      </c>
      <c r="J20" s="175"/>
      <c r="K20" s="175"/>
      <c r="L20" s="173">
        <v>1</v>
      </c>
      <c r="M20" s="173"/>
      <c r="N20" s="173"/>
      <c r="O20" s="593" t="s">
        <v>16</v>
      </c>
      <c r="P20" s="593"/>
      <c r="Q20" s="593"/>
      <c r="R20" s="593"/>
      <c r="S20" s="593"/>
      <c r="T20" s="593"/>
      <c r="U20" s="594"/>
      <c r="V20" s="2"/>
      <c r="W20" s="1"/>
    </row>
    <row r="21" spans="1:23" ht="14.5" customHeight="1" x14ac:dyDescent="0.35">
      <c r="A21" s="1"/>
      <c r="B21" s="2"/>
      <c r="C21" s="165" t="s">
        <v>1015</v>
      </c>
      <c r="D21" s="174">
        <f>VLOOKUP($C$7,TD!$A$5:$E$22,2,0)</f>
        <v>2</v>
      </c>
      <c r="E21" s="174">
        <f>VLOOKUP(C21,TD!$A$5:$E$22,3,0)</f>
        <v>1</v>
      </c>
      <c r="F21" s="174">
        <f>VLOOKUP(C21,TD!$A$5:$E$22,4,0)</f>
        <v>2</v>
      </c>
      <c r="G21" s="174">
        <f>VLOOKUP(C21,TD!$A$5:$E$22,5,0)</f>
        <v>2</v>
      </c>
      <c r="H21" s="172">
        <v>1</v>
      </c>
      <c r="I21" s="172"/>
      <c r="J21" s="175"/>
      <c r="K21" s="175"/>
      <c r="L21" s="173"/>
      <c r="M21" s="173">
        <v>1</v>
      </c>
      <c r="N21" s="173"/>
      <c r="O21" s="593" t="s">
        <v>1912</v>
      </c>
      <c r="P21" s="593"/>
      <c r="Q21" s="593"/>
      <c r="R21" s="593"/>
      <c r="S21" s="593"/>
      <c r="T21" s="593"/>
      <c r="U21" s="594"/>
      <c r="V21" s="2"/>
      <c r="W21" s="1"/>
    </row>
    <row r="22" spans="1:23" ht="15" customHeight="1" x14ac:dyDescent="0.35">
      <c r="A22" s="1"/>
      <c r="B22" s="2"/>
      <c r="C22" s="164" t="s">
        <v>1068</v>
      </c>
      <c r="D22" s="174">
        <f>VLOOKUP($C$7,TD!$A$5:$E$22,2,0)</f>
        <v>2</v>
      </c>
      <c r="E22" s="174">
        <f>VLOOKUP(C22,TD!$A$5:$E$22,3,0)</f>
        <v>2</v>
      </c>
      <c r="F22" s="174">
        <f>VLOOKUP(C22,TD!$A$5:$E$22,4,0)</f>
        <v>7</v>
      </c>
      <c r="G22" s="174">
        <f>VLOOKUP(C22,TD!$A$5:$E$22,5,0)</f>
        <v>2</v>
      </c>
      <c r="H22" s="172">
        <v>2</v>
      </c>
      <c r="I22" s="172"/>
      <c r="J22" s="175"/>
      <c r="K22" s="175"/>
      <c r="L22" s="173"/>
      <c r="M22" s="173"/>
      <c r="N22" s="173">
        <v>2</v>
      </c>
      <c r="O22" s="593" t="s">
        <v>16</v>
      </c>
      <c r="P22" s="593"/>
      <c r="Q22" s="593"/>
      <c r="R22" s="593"/>
      <c r="S22" s="593"/>
      <c r="T22" s="593"/>
      <c r="U22" s="594"/>
      <c r="V22" s="2"/>
      <c r="W22" s="1"/>
    </row>
    <row r="23" spans="1:23" x14ac:dyDescent="0.35">
      <c r="A23" s="1"/>
      <c r="B23" s="2"/>
      <c r="C23" s="164" t="s">
        <v>1144</v>
      </c>
      <c r="D23" s="174">
        <f>VLOOKUP($C$7,TD!$A$5:$E$22,2,0)</f>
        <v>2</v>
      </c>
      <c r="E23" s="174">
        <f>VLOOKUP(C23,TD!$A$5:$E$22,3,0)</f>
        <v>5</v>
      </c>
      <c r="F23" s="174">
        <f>VLOOKUP(C23,TD!$A$5:$E$22,4,0)</f>
        <v>15</v>
      </c>
      <c r="G23" s="174">
        <f>VLOOKUP(C23,TD!$A$5:$E$22,5,0)</f>
        <v>6</v>
      </c>
      <c r="H23" s="172"/>
      <c r="I23" s="172">
        <v>5</v>
      </c>
      <c r="J23" s="175"/>
      <c r="K23" s="175"/>
      <c r="L23" s="173">
        <v>1</v>
      </c>
      <c r="M23" s="173">
        <v>4</v>
      </c>
      <c r="N23" s="173"/>
      <c r="O23" s="593" t="s">
        <v>13</v>
      </c>
      <c r="P23" s="593"/>
      <c r="Q23" s="593"/>
      <c r="R23" s="593"/>
      <c r="S23" s="593"/>
      <c r="T23" s="593"/>
      <c r="U23" s="594"/>
      <c r="V23" s="2"/>
      <c r="W23" s="1"/>
    </row>
    <row r="24" spans="1:23" ht="14.5" customHeight="1" thickBot="1" x14ac:dyDescent="0.4">
      <c r="A24" s="1"/>
      <c r="B24" s="2"/>
      <c r="C24" s="167" t="s">
        <v>1280</v>
      </c>
      <c r="D24" s="176">
        <f>VLOOKUP($C$7,TD!$A$5:$E$22,2,0)</f>
        <v>2</v>
      </c>
      <c r="E24" s="176">
        <f>VLOOKUP(C24,TD!$A$5:$E$22,3,0)</f>
        <v>1</v>
      </c>
      <c r="F24" s="176">
        <f>VLOOKUP(C24,TD!$A$5:$E$22,4,0)</f>
        <v>3</v>
      </c>
      <c r="G24" s="176">
        <f>VLOOKUP(C24,TD!$A$5:$E$22,5,0)</f>
        <v>1</v>
      </c>
      <c r="H24" s="172"/>
      <c r="I24" s="172">
        <v>1</v>
      </c>
      <c r="J24" s="177"/>
      <c r="K24" s="177"/>
      <c r="L24" s="173">
        <v>1</v>
      </c>
      <c r="M24" s="173"/>
      <c r="N24" s="173"/>
      <c r="O24" s="597" t="s">
        <v>16</v>
      </c>
      <c r="P24" s="597"/>
      <c r="Q24" s="597"/>
      <c r="R24" s="597"/>
      <c r="S24" s="597"/>
      <c r="T24" s="597"/>
      <c r="U24" s="598"/>
      <c r="V24" s="2"/>
      <c r="W24" s="1"/>
    </row>
    <row r="25" spans="1:23" ht="15.5" thickBot="1" x14ac:dyDescent="0.4">
      <c r="A25" s="1"/>
      <c r="B25" s="2"/>
      <c r="C25" s="168" t="s">
        <v>17</v>
      </c>
      <c r="D25" s="178">
        <f t="shared" ref="D25:N25" si="0">SUM(D7:D24)</f>
        <v>36</v>
      </c>
      <c r="E25" s="178">
        <f t="shared" si="0"/>
        <v>25</v>
      </c>
      <c r="F25" s="178">
        <f t="shared" si="0"/>
        <v>73</v>
      </c>
      <c r="G25" s="178">
        <f t="shared" si="0"/>
        <v>29</v>
      </c>
      <c r="H25" s="178">
        <f t="shared" si="0"/>
        <v>12</v>
      </c>
      <c r="I25" s="178">
        <f t="shared" si="0"/>
        <v>16</v>
      </c>
      <c r="J25" s="178">
        <f t="shared" si="0"/>
        <v>0</v>
      </c>
      <c r="K25" s="178">
        <f t="shared" si="0"/>
        <v>0</v>
      </c>
      <c r="L25" s="178">
        <f t="shared" si="0"/>
        <v>9</v>
      </c>
      <c r="M25" s="178">
        <f t="shared" si="0"/>
        <v>10</v>
      </c>
      <c r="N25" s="178">
        <f t="shared" si="0"/>
        <v>9</v>
      </c>
      <c r="O25" s="595"/>
      <c r="P25" s="595"/>
      <c r="Q25" s="595"/>
      <c r="R25" s="595"/>
      <c r="S25" s="595"/>
      <c r="T25" s="595"/>
      <c r="U25" s="596"/>
      <c r="V25" s="2"/>
      <c r="W25" s="1"/>
    </row>
    <row r="26" spans="1:23" ht="10.5" customHeight="1" x14ac:dyDescent="0.35">
      <c r="A26" s="1"/>
      <c r="B26" s="2"/>
      <c r="C26" s="2"/>
      <c r="D26" s="2"/>
      <c r="E26" s="2"/>
      <c r="F26" s="2"/>
      <c r="G26" s="2"/>
      <c r="H26" s="2"/>
      <c r="I26" s="2"/>
      <c r="J26" s="2"/>
      <c r="K26" s="2"/>
      <c r="L26" s="2"/>
      <c r="M26" s="2"/>
      <c r="N26" s="2"/>
      <c r="O26" s="2"/>
      <c r="P26" s="2"/>
      <c r="Q26" s="2"/>
      <c r="R26" s="2"/>
      <c r="S26" s="2"/>
      <c r="T26" s="2"/>
      <c r="U26" s="2"/>
      <c r="V26" s="2"/>
      <c r="W26" s="1"/>
    </row>
    <row r="27" spans="1:23" ht="20.5" customHeight="1" x14ac:dyDescent="0.35">
      <c r="A27" s="1"/>
      <c r="B27" s="1"/>
      <c r="C27" s="1"/>
      <c r="D27" s="1"/>
      <c r="E27" s="1"/>
      <c r="F27" s="1"/>
      <c r="G27" s="1"/>
      <c r="H27" s="1"/>
      <c r="I27" s="1"/>
      <c r="J27" s="1"/>
      <c r="K27" s="1"/>
      <c r="L27" s="1"/>
      <c r="M27" s="1"/>
      <c r="N27" s="1"/>
      <c r="O27" s="1"/>
      <c r="P27" s="1"/>
      <c r="Q27" s="1"/>
      <c r="R27" s="1"/>
      <c r="S27" s="1"/>
      <c r="T27" s="1"/>
      <c r="U27" s="1"/>
      <c r="V27" s="1"/>
      <c r="W27" s="1"/>
    </row>
    <row r="34" x14ac:dyDescent="0.35"/>
  </sheetData>
  <sheetProtection algorithmName="SHA-512" hashValue="jCAVPUsAOeZVRs4KpOpA3Cq2PyFomuhZWwJhXbeTn0HeevCadGMtWGJEZbaIWCfFYIdJ8UQSD3SzmK4wlofAKw==" saltValue="p+u0dunT23zZeVNOHuXszQ==" spinCount="100000" sheet="1" objects="1" scenarios="1"/>
  <mergeCells count="28">
    <mergeCell ref="O7:U7"/>
    <mergeCell ref="O8:U8"/>
    <mergeCell ref="O9:U9"/>
    <mergeCell ref="O10:U10"/>
    <mergeCell ref="O11:U11"/>
    <mergeCell ref="C3:U4"/>
    <mergeCell ref="C5:C6"/>
    <mergeCell ref="D5:D6"/>
    <mergeCell ref="E5:E6"/>
    <mergeCell ref="F5:F6"/>
    <mergeCell ref="G5:G6"/>
    <mergeCell ref="H5:K5"/>
    <mergeCell ref="L5:N5"/>
    <mergeCell ref="O5:U6"/>
    <mergeCell ref="O12:U12"/>
    <mergeCell ref="O13:U13"/>
    <mergeCell ref="O14:U14"/>
    <mergeCell ref="O15:U15"/>
    <mergeCell ref="O16:U16"/>
    <mergeCell ref="O17:U17"/>
    <mergeCell ref="O25:U25"/>
    <mergeCell ref="O20:U20"/>
    <mergeCell ref="O21:U21"/>
    <mergeCell ref="O22:U22"/>
    <mergeCell ref="O23:U23"/>
    <mergeCell ref="O24:U24"/>
    <mergeCell ref="O19:U19"/>
    <mergeCell ref="O18:U18"/>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INSTITUCIONAL 2022</vt:lpstr>
      <vt:lpstr>TD</vt:lpstr>
      <vt:lpstr>BD</vt:lpstr>
      <vt:lpstr>EVALUACIÓN</vt:lpstr>
      <vt:lpstr>EVALUACIÓN!Área_de_impresión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Murcia Rodriguez</dc:creator>
  <cp:lastModifiedBy>Arturo</cp:lastModifiedBy>
  <cp:lastPrinted>2022-05-11T22:11:40Z</cp:lastPrinted>
  <dcterms:created xsi:type="dcterms:W3CDTF">2022-05-09T20:48:24Z</dcterms:created>
  <dcterms:modified xsi:type="dcterms:W3CDTF">2022-09-13T15:06:09Z</dcterms:modified>
</cp:coreProperties>
</file>