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6.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xml" ContentType="application/vnd.openxmlformats-officedocument.themeOverrid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2.xml" ContentType="application/vnd.openxmlformats-officedocument.themeOverrid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3.xml" ContentType="application/vnd.openxmlformats-officedocument.themeOverrid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4.xml" ContentType="application/vnd.openxmlformats-officedocument.themeOverrid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5.xml" ContentType="application/vnd.openxmlformats-officedocument.themeOverrid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6.xml" ContentType="application/vnd.openxmlformats-officedocument.themeOverrid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7.xml" ContentType="application/vnd.openxmlformats-officedocument.themeOverrid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8.xml" ContentType="application/vnd.openxmlformats-officedocument.themeOverride+xml"/>
  <Override PartName="/xl/drawings/drawing7.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9.xml" ContentType="application/vnd.openxmlformats-officedocument.themeOverrid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10.xml" ContentType="application/vnd.openxmlformats-officedocument.themeOverrid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theme/themeOverride11.xml" ContentType="application/vnd.openxmlformats-officedocument.themeOverrid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theme/themeOverride12.xml" ContentType="application/vnd.openxmlformats-officedocument.themeOverrid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theme/themeOverride13.xml" ContentType="application/vnd.openxmlformats-officedocument.themeOverrid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theme/themeOverride14.xml" ContentType="application/vnd.openxmlformats-officedocument.themeOverrid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theme/themeOverride15.xml" ContentType="application/vnd.openxmlformats-officedocument.themeOverrid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theme/themeOverride16.xml" ContentType="application/vnd.openxmlformats-officedocument.themeOverride+xml"/>
  <Override PartName="/xl/drawings/drawing8.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9.xml" ContentType="application/vnd.openxmlformats-officedocument.drawing+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charts/chart38.xml" ContentType="application/vnd.openxmlformats-officedocument.drawingml.chart+xml"/>
  <Override PartName="/xl/charts/style38.xml" ContentType="application/vnd.ms-office.chartstyle+xml"/>
  <Override PartName="/xl/charts/colors38.xml" ContentType="application/vnd.ms-office.chartcolorstyle+xml"/>
  <Override PartName="/xl/drawings/drawing10.xml" ContentType="application/vnd.openxmlformats-officedocument.drawing+xml"/>
  <Override PartName="/xl/charts/chart39.xml" ContentType="application/vnd.openxmlformats-officedocument.drawingml.chart+xml"/>
  <Override PartName="/xl/charts/style39.xml" ContentType="application/vnd.ms-office.chartstyle+xml"/>
  <Override PartName="/xl/charts/colors39.xml" ContentType="application/vnd.ms-office.chartcolorstyle+xml"/>
  <Override PartName="/xl/charts/chart40.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11.xml" ContentType="application/vnd.openxmlformats-officedocument.drawing+xml"/>
  <Override PartName="/xl/charts/chart41.xml" ContentType="application/vnd.openxmlformats-officedocument.drawingml.chart+xml"/>
  <Override PartName="/xl/charts/style41.xml" ContentType="application/vnd.ms-office.chartstyle+xml"/>
  <Override PartName="/xl/charts/colors41.xml" ContentType="application/vnd.ms-office.chartcolorstyle+xml"/>
  <Override PartName="/xl/theme/themeOverride17.xml" ContentType="application/vnd.openxmlformats-officedocument.themeOverride+xml"/>
  <Override PartName="/xl/charts/chart42.xml" ContentType="application/vnd.openxmlformats-officedocument.drawingml.chart+xml"/>
  <Override PartName="/xl/charts/style42.xml" ContentType="application/vnd.ms-office.chartstyle+xml"/>
  <Override PartName="/xl/charts/colors42.xml" ContentType="application/vnd.ms-office.chartcolorstyle+xml"/>
  <Override PartName="/xl/theme/themeOverride18.xml" ContentType="application/vnd.openxmlformats-officedocument.themeOverride+xml"/>
  <Override PartName="/xl/charts/chart43.xml" ContentType="application/vnd.openxmlformats-officedocument.drawingml.chart+xml"/>
  <Override PartName="/xl/charts/style43.xml" ContentType="application/vnd.ms-office.chartstyle+xml"/>
  <Override PartName="/xl/charts/colors43.xml" ContentType="application/vnd.ms-office.chartcolorstyle+xml"/>
  <Override PartName="/xl/theme/themeOverride19.xml" ContentType="application/vnd.openxmlformats-officedocument.themeOverride+xml"/>
  <Override PartName="/xl/charts/chart44.xml" ContentType="application/vnd.openxmlformats-officedocument.drawingml.chart+xml"/>
  <Override PartName="/xl/charts/style44.xml" ContentType="application/vnd.ms-office.chartstyle+xml"/>
  <Override PartName="/xl/charts/colors4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hidePivotFieldList="1"/>
  <mc:AlternateContent xmlns:mc="http://schemas.openxmlformats.org/markup-compatibility/2006">
    <mc:Choice Requires="x15">
      <x15ac:absPath xmlns:x15ac="http://schemas.microsoft.com/office/spreadsheetml/2010/11/ac" url="https://unidadvictimas-my.sharepoint.com/personal/cesaredu_estrada_unidadvictimas_gov_co/Documents/Nueva carpeta/Codificación 2024/Administrativa/05-03-2025/"/>
    </mc:Choice>
  </mc:AlternateContent>
  <xr:revisionPtr revIDLastSave="2" documentId="8_{08BE3A37-BFE7-461A-92D0-A7CB514BEF5D}" xr6:coauthVersionLast="47" xr6:coauthVersionMax="47" xr10:uidLastSave="{765E4180-3D5E-4EE5-AECE-D9A318284510}"/>
  <bookViews>
    <workbookView xWindow="20370" yWindow="-120" windowWidth="24240" windowHeight="13020" tabRatio="913" firstSheet="1" activeTab="1" xr2:uid="{00000000-000D-0000-FFFF-FFFF00000000}"/>
  </bookViews>
  <sheets>
    <sheet name="COMPILADO DT´S" sheetId="4" state="hidden" r:id="rId1"/>
    <sheet name="INSTRUCTIVO-Agua" sheetId="21" r:id="rId2"/>
    <sheet name="Agua" sheetId="16" r:id="rId3"/>
    <sheet name="INSTRUCTIVO-Energía" sheetId="22" r:id="rId4"/>
    <sheet name="Energía" sheetId="20" r:id="rId5"/>
    <sheet name="INSTRUCTIVO-Residuos sólidos " sheetId="23" r:id="rId6"/>
    <sheet name="Residuos sólidos" sheetId="18" r:id="rId7"/>
    <sheet name="Desplegable" sheetId="3" state="hidden" r:id="rId8"/>
    <sheet name="Cero Papel" sheetId="7" r:id="rId9"/>
    <sheet name="OneDrive" sheetId="10" state="hidden" r:id="rId10"/>
    <sheet name="Compras sostenibles" sheetId="9" r:id="rId11"/>
    <sheet name="Prácticas sostenibles" sheetId="13" r:id="rId12"/>
    <sheet name="Control de Cambios" sheetId="2" r:id="rId13"/>
  </sheets>
  <externalReferences>
    <externalReference r:id="rId14"/>
  </externalReferences>
  <definedNames>
    <definedName name="_xlnm.Print_Area" localSheetId="2">Agua!$A$1:$V$28</definedName>
    <definedName name="_xlnm.Print_Area" localSheetId="8">'Cero Papel'!$A$1:$AC$28</definedName>
    <definedName name="_xlnm.Print_Area" localSheetId="10">'Compras sostenibles'!$A$1:$P$28</definedName>
    <definedName name="_xlnm.Print_Area" localSheetId="12">'Control de Cambios'!$A$1:$C$7</definedName>
    <definedName name="_xlnm.Print_Area" localSheetId="4">Energía!$A$1:$V$28</definedName>
    <definedName name="_xlnm.Print_Area" localSheetId="1">'INSTRUCTIVO-Agua'!$A$1:$V$29</definedName>
    <definedName name="_xlnm.Print_Area" localSheetId="3">'INSTRUCTIVO-Energía'!$A$1:$V$29</definedName>
    <definedName name="_xlnm.Print_Area" localSheetId="5">'INSTRUCTIVO-Residuos sólidos '!$A$1:$Z$47</definedName>
    <definedName name="_xlnm.Print_Area" localSheetId="11">'Prácticas sostenibles'!$A$1:$Y$28</definedName>
    <definedName name="_xlnm.Print_Area" localSheetId="6">'Residuos sólidos'!$A$1:$Z$47</definedName>
    <definedName name="_xlnm.Print_Titles" localSheetId="2">Agua!$1:$10</definedName>
    <definedName name="_xlnm.Print_Titles" localSheetId="10">'Compras sostenibles'!$1:$10</definedName>
    <definedName name="_xlnm.Print_Titles" localSheetId="4">Energía!$1:$10</definedName>
    <definedName name="_xlnm.Print_Titles" localSheetId="1">'INSTRUCTIVO-Agua'!$1:$10</definedName>
    <definedName name="_xlnm.Print_Titles" localSheetId="3">'INSTRUCTIVO-Energía'!$1:$10</definedName>
    <definedName name="_xlnm.Print_Titles" localSheetId="5">'INSTRUCTIVO-Residuos sólidos '!$1:$10</definedName>
    <definedName name="_xlnm.Print_Titles" localSheetId="6">'Residuos sólidos'!$1:$10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6" i="7" l="1"/>
  <c r="P18" i="21"/>
  <c r="P28" i="13"/>
  <c r="M28" i="13"/>
  <c r="N28" i="13"/>
  <c r="L28" i="13"/>
  <c r="J28" i="13"/>
  <c r="I28" i="13"/>
  <c r="G28" i="13"/>
  <c r="F28" i="13"/>
  <c r="E28" i="13"/>
  <c r="D28" i="13"/>
  <c r="C28" i="13"/>
  <c r="B28" i="13"/>
  <c r="W27" i="7"/>
  <c r="W26" i="7"/>
  <c r="W25" i="7"/>
  <c r="W24" i="7"/>
  <c r="W23" i="7"/>
  <c r="W22" i="7"/>
  <c r="W21" i="7"/>
  <c r="W20" i="7"/>
  <c r="W19" i="7"/>
  <c r="O16" i="7"/>
  <c r="W18" i="7"/>
  <c r="W17" i="7"/>
  <c r="W16" i="7"/>
  <c r="O27" i="7"/>
  <c r="O26" i="7"/>
  <c r="O25" i="7"/>
  <c r="O24" i="7"/>
  <c r="O23" i="7"/>
  <c r="O22" i="7"/>
  <c r="O21" i="7"/>
  <c r="O20" i="7"/>
  <c r="O19" i="7"/>
  <c r="O18" i="7"/>
  <c r="O17" i="7"/>
  <c r="E43" i="10"/>
  <c r="E42" i="10"/>
  <c r="E41" i="10"/>
  <c r="E40" i="10"/>
  <c r="E39" i="10"/>
  <c r="E24" i="10"/>
  <c r="E23" i="10"/>
  <c r="E22" i="10"/>
  <c r="E21" i="10"/>
  <c r="E20" i="10"/>
  <c r="E19" i="10"/>
  <c r="E18" i="10"/>
  <c r="E17" i="10"/>
  <c r="E16" i="10"/>
  <c r="E15" i="10"/>
  <c r="E14" i="10"/>
  <c r="E13" i="10"/>
  <c r="E12" i="10"/>
  <c r="E11" i="10"/>
  <c r="E10" i="10"/>
  <c r="E9" i="10"/>
  <c r="E8" i="10"/>
  <c r="E7" i="10"/>
  <c r="E6" i="10"/>
  <c r="E5" i="10"/>
  <c r="R28" i="7"/>
  <c r="P28" i="7"/>
  <c r="J28" i="7"/>
  <c r="H28" i="7"/>
  <c r="F28" i="7"/>
  <c r="C28" i="7"/>
  <c r="C28" i="9"/>
  <c r="B28" i="9"/>
  <c r="F28" i="9"/>
  <c r="E28" i="9"/>
  <c r="M45" i="23"/>
  <c r="L45" i="23"/>
  <c r="E45" i="23"/>
  <c r="D45" i="23"/>
  <c r="B45" i="23"/>
  <c r="I28" i="9" l="1"/>
  <c r="AA44" i="23"/>
  <c r="O44" i="23"/>
  <c r="N44" i="23"/>
  <c r="P44" i="23" s="1"/>
  <c r="G44" i="23"/>
  <c r="F44" i="23"/>
  <c r="H44" i="23" s="1"/>
  <c r="AA43" i="23"/>
  <c r="O43" i="23"/>
  <c r="N43" i="23"/>
  <c r="P43" i="23" s="1"/>
  <c r="G43" i="23"/>
  <c r="F43" i="23"/>
  <c r="H43" i="23" s="1"/>
  <c r="AA42" i="23"/>
  <c r="O42" i="23"/>
  <c r="N42" i="23"/>
  <c r="P42" i="23" s="1"/>
  <c r="G42" i="23"/>
  <c r="F42" i="23"/>
  <c r="H42" i="23" s="1"/>
  <c r="AA41" i="23"/>
  <c r="O41" i="23"/>
  <c r="N41" i="23"/>
  <c r="P41" i="23" s="1"/>
  <c r="G41" i="23"/>
  <c r="F41" i="23"/>
  <c r="H41" i="23" s="1"/>
  <c r="AA40" i="23"/>
  <c r="O40" i="23"/>
  <c r="N40" i="23"/>
  <c r="P40" i="23" s="1"/>
  <c r="G40" i="23"/>
  <c r="F40" i="23"/>
  <c r="H40" i="23" s="1"/>
  <c r="AA39" i="23"/>
  <c r="O39" i="23"/>
  <c r="N39" i="23"/>
  <c r="P39" i="23" s="1"/>
  <c r="G39" i="23"/>
  <c r="F39" i="23"/>
  <c r="H39" i="23" s="1"/>
  <c r="AA38" i="23"/>
  <c r="O38" i="23"/>
  <c r="N38" i="23"/>
  <c r="P38" i="23" s="1"/>
  <c r="G38" i="23"/>
  <c r="F38" i="23"/>
  <c r="H38" i="23" s="1"/>
  <c r="AA37" i="23"/>
  <c r="O37" i="23"/>
  <c r="N37" i="23"/>
  <c r="P37" i="23" s="1"/>
  <c r="G37" i="23"/>
  <c r="F37" i="23"/>
  <c r="H37" i="23" s="1"/>
  <c r="AA36" i="23"/>
  <c r="O36" i="23"/>
  <c r="N36" i="23"/>
  <c r="G36" i="23"/>
  <c r="G45" i="23" s="1"/>
  <c r="F36" i="23"/>
  <c r="H36" i="23" s="1"/>
  <c r="AA35" i="23"/>
  <c r="O35" i="23"/>
  <c r="N35" i="23"/>
  <c r="P35" i="23" s="1"/>
  <c r="G35" i="23"/>
  <c r="F35" i="23"/>
  <c r="H35" i="23" s="1"/>
  <c r="AA34" i="23"/>
  <c r="AA33" i="23"/>
  <c r="Q28" i="23"/>
  <c r="P28" i="23"/>
  <c r="J28" i="23"/>
  <c r="I28" i="23"/>
  <c r="G28" i="23"/>
  <c r="F28" i="23"/>
  <c r="E28" i="23"/>
  <c r="AA27" i="23"/>
  <c r="S27" i="23"/>
  <c r="R27" i="23"/>
  <c r="L27" i="23"/>
  <c r="K27" i="23"/>
  <c r="AA26" i="23"/>
  <c r="S26" i="23"/>
  <c r="R26" i="23"/>
  <c r="L26" i="23"/>
  <c r="K26" i="23"/>
  <c r="AA25" i="23"/>
  <c r="S25" i="23"/>
  <c r="R25" i="23"/>
  <c r="L25" i="23"/>
  <c r="K25" i="23"/>
  <c r="AA24" i="23"/>
  <c r="S24" i="23"/>
  <c r="R24" i="23"/>
  <c r="L24" i="23"/>
  <c r="K24" i="23"/>
  <c r="AA23" i="23"/>
  <c r="S23" i="23"/>
  <c r="R23" i="23"/>
  <c r="L23" i="23"/>
  <c r="K23" i="23"/>
  <c r="AA22" i="23"/>
  <c r="S22" i="23"/>
  <c r="R22" i="23"/>
  <c r="L22" i="23"/>
  <c r="K22" i="23"/>
  <c r="AA21" i="23"/>
  <c r="S21" i="23"/>
  <c r="R21" i="23"/>
  <c r="L21" i="23"/>
  <c r="K21" i="23"/>
  <c r="AA20" i="23"/>
  <c r="S20" i="23"/>
  <c r="R20" i="23"/>
  <c r="L20" i="23"/>
  <c r="K20" i="23"/>
  <c r="AA19" i="23"/>
  <c r="S19" i="23"/>
  <c r="R19" i="23"/>
  <c r="L19" i="23"/>
  <c r="K19" i="23"/>
  <c r="AA18" i="23"/>
  <c r="S18" i="23"/>
  <c r="R18" i="23"/>
  <c r="L18" i="23"/>
  <c r="K18" i="23"/>
  <c r="AA17" i="23"/>
  <c r="L28" i="23"/>
  <c r="K28" i="23"/>
  <c r="AA16" i="23"/>
  <c r="K28" i="22"/>
  <c r="H28" i="22"/>
  <c r="D28" i="22"/>
  <c r="C28" i="22"/>
  <c r="W27" i="22"/>
  <c r="M27" i="22"/>
  <c r="J27" i="22"/>
  <c r="P27" i="22"/>
  <c r="W26" i="22"/>
  <c r="P26" i="22"/>
  <c r="O26" i="22"/>
  <c r="M26" i="22"/>
  <c r="N26" i="22" s="1"/>
  <c r="J26" i="22"/>
  <c r="W25" i="22"/>
  <c r="P25" i="22"/>
  <c r="O25" i="22"/>
  <c r="M25" i="22"/>
  <c r="N25" i="22" s="1"/>
  <c r="J25" i="22"/>
  <c r="W24" i="22"/>
  <c r="M24" i="22"/>
  <c r="J24" i="22"/>
  <c r="O24" i="22"/>
  <c r="W23" i="22"/>
  <c r="M23" i="22"/>
  <c r="J23" i="22"/>
  <c r="P23" i="22"/>
  <c r="W22" i="22"/>
  <c r="P22" i="22"/>
  <c r="O22" i="22"/>
  <c r="M22" i="22"/>
  <c r="N22" i="22" s="1"/>
  <c r="J22" i="22"/>
  <c r="W21" i="22"/>
  <c r="P21" i="22"/>
  <c r="O21" i="22"/>
  <c r="M21" i="22"/>
  <c r="N21" i="22" s="1"/>
  <c r="J21" i="22"/>
  <c r="W20" i="22"/>
  <c r="M20" i="22"/>
  <c r="J20" i="22"/>
  <c r="O20" i="22"/>
  <c r="W19" i="22"/>
  <c r="M19" i="22"/>
  <c r="J19" i="22"/>
  <c r="P19" i="22"/>
  <c r="W18" i="22"/>
  <c r="P18" i="22"/>
  <c r="O18" i="22"/>
  <c r="M18" i="22"/>
  <c r="J18" i="22"/>
  <c r="N18" i="22"/>
  <c r="W17" i="22"/>
  <c r="W16" i="22"/>
  <c r="E27" i="21"/>
  <c r="E26" i="21"/>
  <c r="E25" i="21"/>
  <c r="E24" i="21"/>
  <c r="E23" i="21"/>
  <c r="E22" i="21"/>
  <c r="E21" i="21"/>
  <c r="E20" i="21"/>
  <c r="E19" i="21"/>
  <c r="N19" i="21" s="1"/>
  <c r="E18" i="21"/>
  <c r="O45" i="18"/>
  <c r="N45" i="18"/>
  <c r="M45" i="18"/>
  <c r="L45" i="18"/>
  <c r="R17" i="18"/>
  <c r="R18" i="18"/>
  <c r="R19" i="18"/>
  <c r="R20" i="18"/>
  <c r="R21" i="18"/>
  <c r="R22" i="18"/>
  <c r="R23" i="18"/>
  <c r="R24" i="18"/>
  <c r="R25" i="18"/>
  <c r="R26" i="18"/>
  <c r="R27" i="18"/>
  <c r="R16" i="18"/>
  <c r="Q28" i="18"/>
  <c r="P28" i="18"/>
  <c r="S27" i="18"/>
  <c r="S26" i="18"/>
  <c r="S25" i="18"/>
  <c r="S24" i="18"/>
  <c r="S23" i="18"/>
  <c r="S22" i="18"/>
  <c r="S21" i="18"/>
  <c r="S20" i="18"/>
  <c r="S19" i="18"/>
  <c r="S18" i="18"/>
  <c r="S17" i="18"/>
  <c r="R28" i="18"/>
  <c r="S16" i="18"/>
  <c r="S28" i="18" s="1"/>
  <c r="K17" i="18"/>
  <c r="K18" i="18"/>
  <c r="K19" i="18"/>
  <c r="K20" i="18"/>
  <c r="K21" i="18"/>
  <c r="K22" i="18"/>
  <c r="K23" i="18"/>
  <c r="K24" i="18"/>
  <c r="K25" i="18"/>
  <c r="K26" i="18"/>
  <c r="K27" i="18"/>
  <c r="K16" i="18"/>
  <c r="J28" i="18"/>
  <c r="I28" i="18"/>
  <c r="G28" i="18"/>
  <c r="F28" i="18"/>
  <c r="E28" i="18"/>
  <c r="K28" i="21"/>
  <c r="H28" i="21"/>
  <c r="D28" i="21"/>
  <c r="C28" i="21"/>
  <c r="W27" i="21"/>
  <c r="M27" i="21"/>
  <c r="J27" i="21"/>
  <c r="N27" i="21"/>
  <c r="W26" i="21"/>
  <c r="O26" i="21"/>
  <c r="M26" i="21"/>
  <c r="J26" i="21"/>
  <c r="P26" i="21"/>
  <c r="W25" i="21"/>
  <c r="M25" i="21"/>
  <c r="J25" i="21"/>
  <c r="N25" i="21"/>
  <c r="W24" i="21"/>
  <c r="M24" i="21"/>
  <c r="J24" i="21"/>
  <c r="O24" i="21"/>
  <c r="W23" i="21"/>
  <c r="M23" i="21"/>
  <c r="J23" i="21"/>
  <c r="P23" i="21"/>
  <c r="W22" i="21"/>
  <c r="M22" i="21"/>
  <c r="J22" i="21"/>
  <c r="O22" i="21"/>
  <c r="W21" i="21"/>
  <c r="M21" i="21"/>
  <c r="J21" i="21"/>
  <c r="N21" i="21"/>
  <c r="W20" i="21"/>
  <c r="P20" i="21"/>
  <c r="M20" i="21"/>
  <c r="J20" i="21"/>
  <c r="O20" i="21"/>
  <c r="W19" i="21"/>
  <c r="M19" i="21"/>
  <c r="J19" i="21"/>
  <c r="W18" i="21"/>
  <c r="O18" i="21"/>
  <c r="M18" i="21"/>
  <c r="J18" i="21"/>
  <c r="W17" i="21"/>
  <c r="W16" i="21"/>
  <c r="E27" i="20"/>
  <c r="O26" i="20"/>
  <c r="O25" i="20"/>
  <c r="P24" i="20"/>
  <c r="O23" i="20"/>
  <c r="O22" i="20"/>
  <c r="E21" i="20"/>
  <c r="E20" i="20"/>
  <c r="E19" i="20"/>
  <c r="E18" i="20"/>
  <c r="O17" i="20"/>
  <c r="O16" i="20"/>
  <c r="K28" i="20"/>
  <c r="H28" i="20"/>
  <c r="D28" i="20"/>
  <c r="C28" i="20"/>
  <c r="W27" i="20"/>
  <c r="M27" i="20"/>
  <c r="J27" i="20"/>
  <c r="W26" i="20"/>
  <c r="M26" i="20"/>
  <c r="J26" i="20"/>
  <c r="W25" i="20"/>
  <c r="M25" i="20"/>
  <c r="J25" i="20"/>
  <c r="W24" i="20"/>
  <c r="M24" i="20"/>
  <c r="J24" i="20"/>
  <c r="W23" i="20"/>
  <c r="M23" i="20"/>
  <c r="J23" i="20"/>
  <c r="E23" i="20"/>
  <c r="P23" i="20"/>
  <c r="W22" i="20"/>
  <c r="P22" i="20"/>
  <c r="M22" i="20"/>
  <c r="J22" i="20"/>
  <c r="E22" i="20"/>
  <c r="W21" i="20"/>
  <c r="M21" i="20"/>
  <c r="J21" i="20"/>
  <c r="W20" i="20"/>
  <c r="O20" i="20"/>
  <c r="M20" i="20"/>
  <c r="J20" i="20"/>
  <c r="W19" i="20"/>
  <c r="M19" i="20"/>
  <c r="J19" i="20"/>
  <c r="W18" i="20"/>
  <c r="M18" i="20"/>
  <c r="J18" i="20"/>
  <c r="W17" i="20"/>
  <c r="M17" i="20"/>
  <c r="J17" i="20"/>
  <c r="W16" i="20"/>
  <c r="M16" i="20"/>
  <c r="J16" i="20"/>
  <c r="P16" i="16"/>
  <c r="P26" i="16"/>
  <c r="P25" i="16"/>
  <c r="P24" i="16"/>
  <c r="P21" i="16"/>
  <c r="P18" i="16"/>
  <c r="P17" i="16"/>
  <c r="H28" i="16"/>
  <c r="D28" i="16"/>
  <c r="C28" i="16"/>
  <c r="K28" i="16"/>
  <c r="J16" i="16"/>
  <c r="O16" i="16"/>
  <c r="J23" i="16"/>
  <c r="J22" i="16"/>
  <c r="J20" i="16"/>
  <c r="J26" i="16"/>
  <c r="J27" i="16"/>
  <c r="P42" i="18"/>
  <c r="E45" i="18"/>
  <c r="D45" i="18"/>
  <c r="B45" i="18"/>
  <c r="AA44" i="18"/>
  <c r="O44" i="18"/>
  <c r="N44" i="18"/>
  <c r="G44" i="18"/>
  <c r="F44" i="18"/>
  <c r="AA43" i="18"/>
  <c r="O43" i="18"/>
  <c r="N43" i="18"/>
  <c r="G43" i="18"/>
  <c r="F43" i="18"/>
  <c r="AA42" i="18"/>
  <c r="O42" i="18"/>
  <c r="N42" i="18"/>
  <c r="G42" i="18"/>
  <c r="F42" i="18"/>
  <c r="AA41" i="18"/>
  <c r="O41" i="18"/>
  <c r="N41" i="18"/>
  <c r="G41" i="18"/>
  <c r="F41" i="18"/>
  <c r="AA40" i="18"/>
  <c r="O40" i="18"/>
  <c r="N40" i="18"/>
  <c r="G40" i="18"/>
  <c r="F40" i="18"/>
  <c r="AA39" i="18"/>
  <c r="O39" i="18"/>
  <c r="N39" i="18"/>
  <c r="G39" i="18"/>
  <c r="F39" i="18"/>
  <c r="AA38" i="18"/>
  <c r="O38" i="18"/>
  <c r="N38" i="18"/>
  <c r="G38" i="18"/>
  <c r="F38" i="18"/>
  <c r="AA37" i="18"/>
  <c r="O37" i="18"/>
  <c r="N37" i="18"/>
  <c r="G37" i="18"/>
  <c r="F37" i="18"/>
  <c r="AA36" i="18"/>
  <c r="O36" i="18"/>
  <c r="N36" i="18"/>
  <c r="G36" i="18"/>
  <c r="F36" i="18"/>
  <c r="AA35" i="18"/>
  <c r="O35" i="18"/>
  <c r="N35" i="18"/>
  <c r="G35" i="18"/>
  <c r="F35" i="18"/>
  <c r="H35" i="18" s="1"/>
  <c r="AA34" i="18"/>
  <c r="O34" i="18"/>
  <c r="N34" i="18"/>
  <c r="G34" i="18"/>
  <c r="F34" i="18"/>
  <c r="AA33" i="18"/>
  <c r="O33" i="18"/>
  <c r="N33" i="18"/>
  <c r="G33" i="18"/>
  <c r="G45" i="18" s="1"/>
  <c r="F33" i="18"/>
  <c r="AA27" i="18"/>
  <c r="L27" i="18"/>
  <c r="AA26" i="18"/>
  <c r="L26" i="18"/>
  <c r="AA25" i="18"/>
  <c r="L25" i="18"/>
  <c r="AA24" i="18"/>
  <c r="L24" i="18"/>
  <c r="AA23" i="18"/>
  <c r="L23" i="18"/>
  <c r="AA22" i="18"/>
  <c r="L22" i="18"/>
  <c r="AA21" i="18"/>
  <c r="L21" i="18"/>
  <c r="AA20" i="18"/>
  <c r="L20" i="18"/>
  <c r="AA19" i="18"/>
  <c r="L19" i="18"/>
  <c r="AA18" i="18"/>
  <c r="L18" i="18"/>
  <c r="AA17" i="18"/>
  <c r="L17" i="18"/>
  <c r="AA16" i="18"/>
  <c r="L16" i="18"/>
  <c r="L28" i="18" s="1"/>
  <c r="H36" i="18" l="1"/>
  <c r="H39" i="18"/>
  <c r="H33" i="18"/>
  <c r="O19" i="20"/>
  <c r="O45" i="23"/>
  <c r="N45" i="23"/>
  <c r="F45" i="23"/>
  <c r="R28" i="23"/>
  <c r="S28" i="23"/>
  <c r="E17" i="20"/>
  <c r="N17" i="20" s="1"/>
  <c r="P16" i="20"/>
  <c r="P19" i="20"/>
  <c r="P17" i="20"/>
  <c r="O18" i="20"/>
  <c r="H45" i="23"/>
  <c r="P36" i="23"/>
  <c r="P45" i="23" s="1"/>
  <c r="J28" i="22"/>
  <c r="M28" i="22"/>
  <c r="N19" i="22"/>
  <c r="N23" i="22"/>
  <c r="N27" i="22"/>
  <c r="B28" i="22"/>
  <c r="O28" i="22" s="1"/>
  <c r="N24" i="22"/>
  <c r="L28" i="22"/>
  <c r="P20" i="22"/>
  <c r="O19" i="22"/>
  <c r="O23" i="22"/>
  <c r="O27" i="22"/>
  <c r="P24" i="22"/>
  <c r="N20" i="22"/>
  <c r="N20" i="21"/>
  <c r="N18" i="21"/>
  <c r="M28" i="21"/>
  <c r="J28" i="21"/>
  <c r="O25" i="21"/>
  <c r="B28" i="20"/>
  <c r="O28" i="20" s="1"/>
  <c r="E26" i="20"/>
  <c r="N26" i="20" s="1"/>
  <c r="O21" i="21"/>
  <c r="P25" i="21"/>
  <c r="E25" i="20"/>
  <c r="N25" i="20" s="1"/>
  <c r="N22" i="21"/>
  <c r="N26" i="21"/>
  <c r="P25" i="20"/>
  <c r="E16" i="20"/>
  <c r="N16" i="20" s="1"/>
  <c r="P20" i="20"/>
  <c r="B28" i="16"/>
  <c r="O28" i="16" s="1"/>
  <c r="P24" i="21"/>
  <c r="B28" i="21"/>
  <c r="O28" i="21" s="1"/>
  <c r="P22" i="21"/>
  <c r="P36" i="18"/>
  <c r="P35" i="18"/>
  <c r="P40" i="18"/>
  <c r="P43" i="18"/>
  <c r="P37" i="18"/>
  <c r="P34" i="18"/>
  <c r="P39" i="18"/>
  <c r="P44" i="18"/>
  <c r="H37" i="18"/>
  <c r="H41" i="18"/>
  <c r="H44" i="18"/>
  <c r="H38" i="18"/>
  <c r="H34" i="18"/>
  <c r="H40" i="18"/>
  <c r="H43" i="18"/>
  <c r="F45" i="18"/>
  <c r="H42" i="18"/>
  <c r="K28" i="18"/>
  <c r="L28" i="21"/>
  <c r="N23" i="21"/>
  <c r="O19" i="21"/>
  <c r="N24" i="21"/>
  <c r="O27" i="21"/>
  <c r="P19" i="21"/>
  <c r="P27" i="21"/>
  <c r="P21" i="21"/>
  <c r="O23" i="21"/>
  <c r="N22" i="20"/>
  <c r="N21" i="20"/>
  <c r="N19" i="20"/>
  <c r="N27" i="20"/>
  <c r="N20" i="20"/>
  <c r="N23" i="20"/>
  <c r="N18" i="20"/>
  <c r="M28" i="20"/>
  <c r="L28" i="20"/>
  <c r="P18" i="20"/>
  <c r="E24" i="20"/>
  <c r="N24" i="20" s="1"/>
  <c r="P26" i="20"/>
  <c r="O27" i="20"/>
  <c r="J28" i="20"/>
  <c r="P27" i="20"/>
  <c r="O21" i="20"/>
  <c r="P21" i="20"/>
  <c r="O24" i="20"/>
  <c r="P27" i="16"/>
  <c r="P19" i="16"/>
  <c r="P23" i="16"/>
  <c r="P22" i="16"/>
  <c r="P20" i="16"/>
  <c r="J25" i="16"/>
  <c r="J24" i="16"/>
  <c r="J21" i="16"/>
  <c r="J19" i="16"/>
  <c r="J18" i="16"/>
  <c r="J17" i="16"/>
  <c r="P38" i="18"/>
  <c r="P41" i="18"/>
  <c r="P33" i="18"/>
  <c r="P28" i="22" l="1"/>
  <c r="N28" i="22"/>
  <c r="E28" i="22"/>
  <c r="P28" i="21"/>
  <c r="N28" i="21"/>
  <c r="E28" i="21"/>
  <c r="P45" i="18"/>
  <c r="H45" i="18"/>
  <c r="P28" i="20"/>
  <c r="N28" i="20"/>
  <c r="E28" i="20"/>
  <c r="P28" i="16"/>
  <c r="J28" i="16"/>
  <c r="W27" i="16"/>
  <c r="M27" i="16"/>
  <c r="O27" i="16"/>
  <c r="W26" i="16"/>
  <c r="M26" i="16"/>
  <c r="O26" i="16"/>
  <c r="W25" i="16"/>
  <c r="M25" i="16"/>
  <c r="O25" i="16"/>
  <c r="W24" i="16"/>
  <c r="M24" i="16"/>
  <c r="O24" i="16"/>
  <c r="W23" i="16"/>
  <c r="M23" i="16"/>
  <c r="O23" i="16"/>
  <c r="W22" i="16"/>
  <c r="M22" i="16"/>
  <c r="O22" i="16"/>
  <c r="W21" i="16"/>
  <c r="M21" i="16"/>
  <c r="E21" i="16"/>
  <c r="W20" i="16"/>
  <c r="M20" i="16"/>
  <c r="O20" i="16"/>
  <c r="W19" i="16"/>
  <c r="M19" i="16"/>
  <c r="O19" i="16"/>
  <c r="W18" i="16"/>
  <c r="M18" i="16"/>
  <c r="O18" i="16"/>
  <c r="W17" i="16"/>
  <c r="M17" i="16"/>
  <c r="O17" i="16"/>
  <c r="W16" i="16"/>
  <c r="M16" i="16"/>
  <c r="I28" i="7"/>
  <c r="Q28" i="7"/>
  <c r="M28" i="16" l="1"/>
  <c r="N21" i="16"/>
  <c r="E17" i="16"/>
  <c r="N17" i="16" s="1"/>
  <c r="O21" i="16"/>
  <c r="E19" i="16"/>
  <c r="N19" i="16" s="1"/>
  <c r="E23" i="16"/>
  <c r="N23" i="16" s="1"/>
  <c r="E27" i="16"/>
  <c r="N27" i="16" s="1"/>
  <c r="E25" i="16"/>
  <c r="N25" i="16" s="1"/>
  <c r="E16" i="16"/>
  <c r="E18" i="16"/>
  <c r="N18" i="16" s="1"/>
  <c r="E20" i="16"/>
  <c r="N20" i="16" s="1"/>
  <c r="E22" i="16"/>
  <c r="N22" i="16" s="1"/>
  <c r="E24" i="16"/>
  <c r="N24" i="16" s="1"/>
  <c r="E26" i="16"/>
  <c r="N26" i="16" s="1"/>
  <c r="B28" i="7" l="1"/>
  <c r="E28" i="7"/>
  <c r="E28" i="16"/>
  <c r="N16" i="16"/>
  <c r="N28" i="16" s="1"/>
  <c r="M23" i="7" l="1"/>
  <c r="M24" i="7"/>
  <c r="Q21" i="13"/>
  <c r="J39" i="9"/>
  <c r="K28" i="13" l="1"/>
  <c r="N57" i="10" l="1"/>
  <c r="N25" i="10"/>
  <c r="J57" i="10"/>
  <c r="J25" i="10"/>
  <c r="F57" i="10"/>
  <c r="F25" i="10"/>
  <c r="G16" i="9" l="1"/>
  <c r="G28" i="9" s="1"/>
  <c r="Q16" i="13"/>
  <c r="R16" i="13"/>
  <c r="H27" i="9"/>
  <c r="H16" i="9"/>
  <c r="I27" i="9"/>
  <c r="I26" i="9"/>
  <c r="I25" i="9"/>
  <c r="I24" i="9"/>
  <c r="I23" i="9"/>
  <c r="I22" i="9"/>
  <c r="I21" i="9"/>
  <c r="I20" i="9"/>
  <c r="I19" i="9"/>
  <c r="I18" i="9"/>
  <c r="I17" i="9"/>
  <c r="I16" i="9"/>
  <c r="H26" i="9"/>
  <c r="H25" i="9"/>
  <c r="H24" i="9"/>
  <c r="H23" i="9"/>
  <c r="H22" i="9"/>
  <c r="H21" i="9"/>
  <c r="H20" i="9"/>
  <c r="H19" i="9"/>
  <c r="H18" i="9"/>
  <c r="H17" i="9"/>
  <c r="D17" i="9"/>
  <c r="D16" i="9"/>
  <c r="H28" i="9" l="1"/>
  <c r="D18" i="9"/>
  <c r="D28" i="9" s="1"/>
  <c r="D19" i="9"/>
  <c r="D20" i="9"/>
  <c r="D21" i="9"/>
  <c r="D22" i="9"/>
  <c r="D23" i="9"/>
  <c r="D24" i="9"/>
  <c r="D25" i="9"/>
  <c r="D26" i="9"/>
  <c r="D27" i="9"/>
  <c r="G18" i="9"/>
  <c r="G19" i="9"/>
  <c r="G20" i="9"/>
  <c r="G21" i="9"/>
  <c r="G22" i="9"/>
  <c r="G23" i="9"/>
  <c r="G24" i="9"/>
  <c r="G25" i="9"/>
  <c r="G26" i="9"/>
  <c r="G27" i="9"/>
  <c r="G17" i="9"/>
  <c r="S21" i="7" l="1"/>
  <c r="R17" i="13" l="1"/>
  <c r="R18" i="13"/>
  <c r="R19" i="13"/>
  <c r="R20" i="13"/>
  <c r="R21" i="13"/>
  <c r="R22" i="13"/>
  <c r="R23" i="13"/>
  <c r="R24" i="13"/>
  <c r="R25" i="13"/>
  <c r="R26" i="13"/>
  <c r="R27" i="13"/>
  <c r="Q17" i="13"/>
  <c r="Q18" i="13"/>
  <c r="Q19" i="13"/>
  <c r="Q20" i="13"/>
  <c r="Q22" i="13"/>
  <c r="Q23" i="13"/>
  <c r="Q24" i="13"/>
  <c r="Q25" i="13"/>
  <c r="Q26" i="13"/>
  <c r="Q27" i="13"/>
  <c r="O27" i="13"/>
  <c r="O26" i="13"/>
  <c r="O25" i="13"/>
  <c r="O24" i="13"/>
  <c r="O23" i="13"/>
  <c r="O22" i="13"/>
  <c r="O21" i="13"/>
  <c r="O20" i="13"/>
  <c r="O19" i="13"/>
  <c r="O18" i="13"/>
  <c r="O17" i="13"/>
  <c r="O16" i="13"/>
  <c r="O28" i="13" s="1"/>
  <c r="H17" i="13"/>
  <c r="H18" i="13"/>
  <c r="H19" i="13"/>
  <c r="H20" i="13"/>
  <c r="H21" i="13"/>
  <c r="H22" i="13"/>
  <c r="H23" i="13"/>
  <c r="H24" i="13"/>
  <c r="H25" i="13"/>
  <c r="H26" i="13"/>
  <c r="H27" i="13"/>
  <c r="H16" i="13"/>
  <c r="H28" i="13" s="1"/>
  <c r="Z27" i="13"/>
  <c r="Z26" i="13"/>
  <c r="Z25" i="13"/>
  <c r="Z24" i="13"/>
  <c r="Z23" i="13"/>
  <c r="Z22" i="13"/>
  <c r="Z21" i="13"/>
  <c r="Z20" i="13"/>
  <c r="Z19" i="13"/>
  <c r="Z18" i="13"/>
  <c r="Z17" i="13"/>
  <c r="Z16" i="13"/>
  <c r="Q28" i="13" l="1"/>
  <c r="R28" i="13"/>
  <c r="S25" i="13"/>
  <c r="S26" i="13"/>
  <c r="S27" i="13"/>
  <c r="S19" i="13"/>
  <c r="S22" i="13"/>
  <c r="S23" i="13"/>
  <c r="S18" i="13"/>
  <c r="S20" i="13"/>
  <c r="S21" i="13"/>
  <c r="S24" i="13"/>
  <c r="S16" i="13"/>
  <c r="S17" i="13"/>
  <c r="S28" i="13" l="1"/>
  <c r="U27" i="7"/>
  <c r="U26" i="7"/>
  <c r="U25" i="7"/>
  <c r="U24" i="7"/>
  <c r="U23" i="7"/>
  <c r="U22" i="7"/>
  <c r="U21" i="7"/>
  <c r="U20" i="7"/>
  <c r="U19" i="7"/>
  <c r="U18" i="7"/>
  <c r="U17" i="7"/>
  <c r="U16" i="7"/>
  <c r="U28" i="7" s="1"/>
  <c r="M16" i="7"/>
  <c r="K21" i="7"/>
  <c r="L21" i="7"/>
  <c r="M17" i="7"/>
  <c r="M18" i="7"/>
  <c r="M19" i="7"/>
  <c r="M20" i="7"/>
  <c r="M21" i="7"/>
  <c r="M22" i="7"/>
  <c r="M25" i="7"/>
  <c r="M26" i="7"/>
  <c r="M27" i="7"/>
  <c r="S61" i="10"/>
  <c r="R61" i="10"/>
  <c r="Q61" i="10"/>
  <c r="P61" i="10"/>
  <c r="O61" i="10"/>
  <c r="N61" i="10"/>
  <c r="M61" i="10"/>
  <c r="L61" i="10"/>
  <c r="K61" i="10"/>
  <c r="J61" i="10"/>
  <c r="I61" i="10"/>
  <c r="H61" i="10"/>
  <c r="G61" i="10"/>
  <c r="F61" i="10"/>
  <c r="E61" i="10"/>
  <c r="D61" i="10"/>
  <c r="C61" i="10"/>
  <c r="B61" i="10"/>
  <c r="B62" i="10"/>
  <c r="S65" i="10"/>
  <c r="R65" i="10"/>
  <c r="Q65" i="10"/>
  <c r="P65" i="10"/>
  <c r="O65" i="10"/>
  <c r="N65" i="10"/>
  <c r="M65" i="10"/>
  <c r="L65" i="10"/>
  <c r="K65" i="10"/>
  <c r="J65" i="10"/>
  <c r="I65" i="10"/>
  <c r="H65" i="10"/>
  <c r="G65" i="10"/>
  <c r="F65" i="10"/>
  <c r="E65" i="10"/>
  <c r="D65" i="10"/>
  <c r="C65" i="10"/>
  <c r="B65" i="10"/>
  <c r="S64" i="10"/>
  <c r="R64" i="10"/>
  <c r="Q64" i="10"/>
  <c r="P64" i="10"/>
  <c r="O64" i="10"/>
  <c r="N64" i="10"/>
  <c r="M64" i="10"/>
  <c r="L64" i="10"/>
  <c r="K64" i="10"/>
  <c r="J64" i="10"/>
  <c r="I64" i="10"/>
  <c r="H64" i="10"/>
  <c r="G64" i="10"/>
  <c r="F64" i="10"/>
  <c r="E64" i="10"/>
  <c r="D64" i="10"/>
  <c r="C64" i="10"/>
  <c r="B64" i="10"/>
  <c r="S63" i="10"/>
  <c r="R63" i="10"/>
  <c r="Q63" i="10"/>
  <c r="P63" i="10"/>
  <c r="O63" i="10"/>
  <c r="N63" i="10"/>
  <c r="M63" i="10"/>
  <c r="L63" i="10"/>
  <c r="K63" i="10"/>
  <c r="J63" i="10"/>
  <c r="I63" i="10"/>
  <c r="H63" i="10"/>
  <c r="G63" i="10"/>
  <c r="F63" i="10"/>
  <c r="E63" i="10"/>
  <c r="D63" i="10"/>
  <c r="C63" i="10"/>
  <c r="B63" i="10"/>
  <c r="S62" i="10"/>
  <c r="R62" i="10"/>
  <c r="Q62" i="10"/>
  <c r="P62" i="10"/>
  <c r="O62" i="10"/>
  <c r="N62" i="10"/>
  <c r="M62" i="10"/>
  <c r="L62" i="10"/>
  <c r="K62" i="10"/>
  <c r="J62" i="10"/>
  <c r="I62" i="10"/>
  <c r="H62" i="10"/>
  <c r="G62" i="10"/>
  <c r="F62" i="10"/>
  <c r="E62" i="10"/>
  <c r="D62" i="10"/>
  <c r="C62" i="10"/>
  <c r="Q57" i="10"/>
  <c r="P57" i="10"/>
  <c r="O57" i="10"/>
  <c r="M57" i="10"/>
  <c r="L57" i="10"/>
  <c r="K57" i="10"/>
  <c r="I57" i="10"/>
  <c r="H57" i="10"/>
  <c r="G57" i="10"/>
  <c r="E57" i="10"/>
  <c r="D57" i="10"/>
  <c r="C57" i="10"/>
  <c r="B57" i="10"/>
  <c r="N31" i="10"/>
  <c r="N32" i="10"/>
  <c r="N33" i="10"/>
  <c r="O31" i="10"/>
  <c r="O32" i="10"/>
  <c r="O33" i="10"/>
  <c r="P31" i="10"/>
  <c r="P32" i="10"/>
  <c r="P33" i="10"/>
  <c r="Q31" i="10"/>
  <c r="Q32" i="10"/>
  <c r="Q33" i="10"/>
  <c r="R31" i="10"/>
  <c r="R32" i="10"/>
  <c r="R33" i="10"/>
  <c r="S31" i="10"/>
  <c r="S32" i="10"/>
  <c r="S33" i="10"/>
  <c r="T31" i="10"/>
  <c r="T32" i="10"/>
  <c r="T33" i="10"/>
  <c r="U31" i="10"/>
  <c r="U32" i="10"/>
  <c r="U33" i="10"/>
  <c r="L31" i="10"/>
  <c r="B32" i="10"/>
  <c r="B33" i="10"/>
  <c r="C32" i="10"/>
  <c r="C33" i="10"/>
  <c r="D32" i="10"/>
  <c r="D33" i="10"/>
  <c r="E32" i="10"/>
  <c r="E33" i="10"/>
  <c r="F32" i="10"/>
  <c r="F33" i="10"/>
  <c r="G32" i="10"/>
  <c r="G33" i="10"/>
  <c r="H32" i="10"/>
  <c r="H33" i="10"/>
  <c r="I32" i="10"/>
  <c r="I33" i="10"/>
  <c r="J32" i="10"/>
  <c r="J33" i="10"/>
  <c r="K32" i="10"/>
  <c r="K33" i="10"/>
  <c r="L32" i="10"/>
  <c r="L33" i="10"/>
  <c r="M32" i="10"/>
  <c r="M33" i="10"/>
  <c r="C31" i="10"/>
  <c r="D31" i="10"/>
  <c r="E31" i="10"/>
  <c r="F31" i="10"/>
  <c r="G31" i="10"/>
  <c r="H31" i="10"/>
  <c r="I31" i="10"/>
  <c r="J31" i="10"/>
  <c r="K31" i="10"/>
  <c r="M31" i="10"/>
  <c r="B31" i="10"/>
  <c r="F30" i="10"/>
  <c r="C30" i="10"/>
  <c r="D30" i="10"/>
  <c r="E30" i="10"/>
  <c r="G30" i="10"/>
  <c r="H30" i="10"/>
  <c r="I30" i="10"/>
  <c r="J30" i="10"/>
  <c r="K30" i="10"/>
  <c r="L30" i="10"/>
  <c r="M30" i="10"/>
  <c r="N30" i="10"/>
  <c r="O30" i="10"/>
  <c r="P30" i="10"/>
  <c r="Q30" i="10"/>
  <c r="R30" i="10"/>
  <c r="S30" i="10"/>
  <c r="T30" i="10"/>
  <c r="U30" i="10"/>
  <c r="B30" i="10"/>
  <c r="C25" i="10"/>
  <c r="E25" i="10"/>
  <c r="G25" i="10"/>
  <c r="H25" i="10"/>
  <c r="I25" i="10"/>
  <c r="K25" i="10"/>
  <c r="L25" i="10"/>
  <c r="M25" i="10"/>
  <c r="O25" i="10"/>
  <c r="P25" i="10"/>
  <c r="Q25" i="10"/>
  <c r="B25" i="10"/>
  <c r="M28" i="7" l="1"/>
  <c r="C58" i="10"/>
  <c r="G58" i="10"/>
  <c r="K58" i="10"/>
  <c r="G26" i="10"/>
  <c r="O58" i="10"/>
  <c r="O26" i="10"/>
  <c r="K26" i="10"/>
  <c r="C26" i="10"/>
  <c r="O28" i="7" s="1"/>
  <c r="T21" i="7"/>
  <c r="Q27" i="9" l="1"/>
  <c r="Q26" i="9"/>
  <c r="Q25" i="9"/>
  <c r="Q24" i="9"/>
  <c r="Q23" i="9"/>
  <c r="Q22" i="9"/>
  <c r="Q21" i="9"/>
  <c r="Q20" i="9"/>
  <c r="Q19" i="9"/>
  <c r="Q18" i="9"/>
  <c r="Q17" i="9"/>
  <c r="Q16" i="9"/>
  <c r="AD17" i="7"/>
  <c r="AD18" i="7"/>
  <c r="AD19" i="7"/>
  <c r="AD20" i="7"/>
  <c r="AD21" i="7"/>
  <c r="AD22" i="7"/>
  <c r="AD23" i="7"/>
  <c r="AD24" i="7"/>
  <c r="AD25" i="7"/>
  <c r="AD26" i="7"/>
  <c r="AD27" i="7"/>
  <c r="AD16" i="7"/>
  <c r="W28" i="7" l="1"/>
  <c r="C2" i="4" l="1"/>
  <c r="G2" i="4"/>
  <c r="G41" i="4" l="1"/>
  <c r="G42" i="4" s="1"/>
  <c r="E44" i="4"/>
  <c r="A44" i="4"/>
  <c r="G37" i="4"/>
  <c r="C37" i="4"/>
  <c r="G85" i="4" l="1"/>
  <c r="H85" i="4" s="1"/>
  <c r="G88" i="4" s="1"/>
  <c r="F37" i="4"/>
  <c r="F38" i="4" s="1"/>
  <c r="F46" i="4" s="1"/>
  <c r="C85" i="4"/>
  <c r="D85" i="4" s="1"/>
  <c r="C88" i="4" s="1"/>
  <c r="B37" i="4"/>
  <c r="B38" i="4" s="1"/>
  <c r="B46" i="4" s="1"/>
  <c r="S25" i="7" l="1"/>
  <c r="T25" i="7"/>
  <c r="T27" i="7"/>
  <c r="S27" i="7"/>
  <c r="S24" i="7"/>
  <c r="T24" i="7"/>
  <c r="S26" i="7"/>
  <c r="T26" i="7"/>
  <c r="S23" i="7"/>
  <c r="T23" i="7"/>
  <c r="S22" i="7"/>
  <c r="T22" i="7"/>
  <c r="S20" i="7"/>
  <c r="T20" i="7"/>
  <c r="K20" i="7"/>
  <c r="L20" i="7"/>
  <c r="L19" i="7"/>
  <c r="K19" i="7"/>
  <c r="L24" i="7" l="1"/>
  <c r="K24" i="7"/>
  <c r="K25" i="7"/>
  <c r="L25" i="7"/>
  <c r="L27" i="7"/>
  <c r="K27" i="7"/>
  <c r="K26" i="7"/>
  <c r="L26" i="7"/>
  <c r="L23" i="7"/>
  <c r="K23" i="7"/>
  <c r="K17" i="7"/>
  <c r="L17" i="7"/>
  <c r="T18" i="7"/>
  <c r="S18" i="7"/>
  <c r="T19" i="7"/>
  <c r="S19" i="7"/>
  <c r="L18" i="7"/>
  <c r="K18" i="7"/>
  <c r="S17" i="7"/>
  <c r="T17" i="7"/>
  <c r="L22" i="7"/>
  <c r="K22" i="7"/>
  <c r="S16" i="7"/>
  <c r="S28" i="7" s="1"/>
  <c r="T16" i="7"/>
  <c r="T28" i="7" s="1"/>
  <c r="L16" i="7"/>
  <c r="D23" i="7"/>
  <c r="D22" i="7"/>
  <c r="D18" i="7"/>
  <c r="D17" i="7"/>
  <c r="N16" i="7"/>
  <c r="V16" i="7"/>
  <c r="G17" i="7"/>
  <c r="G18" i="7"/>
  <c r="G19" i="7"/>
  <c r="L28" i="7" l="1"/>
  <c r="K28" i="7"/>
  <c r="N23" i="7"/>
  <c r="V19" i="7"/>
  <c r="N18" i="7"/>
  <c r="N21" i="7"/>
  <c r="D21" i="7"/>
  <c r="N24" i="7"/>
  <c r="D24" i="7"/>
  <c r="V18" i="7"/>
  <c r="N25" i="7"/>
  <c r="D25" i="7"/>
  <c r="N22" i="7"/>
  <c r="G22" i="7"/>
  <c r="V22" i="7"/>
  <c r="G16" i="7"/>
  <c r="N26" i="7"/>
  <c r="D26" i="7"/>
  <c r="G25" i="7"/>
  <c r="V25" i="7"/>
  <c r="D19" i="7"/>
  <c r="N19" i="7"/>
  <c r="G21" i="7"/>
  <c r="V21" i="7"/>
  <c r="G20" i="7"/>
  <c r="V20" i="7"/>
  <c r="G27" i="7"/>
  <c r="V27" i="7"/>
  <c r="N27" i="7"/>
  <c r="D27" i="7"/>
  <c r="N17" i="7"/>
  <c r="G24" i="7"/>
  <c r="V24" i="7"/>
  <c r="G23" i="7"/>
  <c r="V23" i="7"/>
  <c r="D20" i="7"/>
  <c r="N20" i="7"/>
  <c r="G26" i="7"/>
  <c r="V26" i="7"/>
  <c r="D16" i="7"/>
  <c r="V17" i="7"/>
  <c r="N28" i="7" l="1"/>
  <c r="V28" i="7"/>
  <c r="G28" i="7"/>
  <c r="D28" i="7"/>
  <c r="L28" i="16"/>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3">
    <bk>
      <extLst>
        <ext uri="{3e2802c4-a4d2-4d8b-9148-e3be6c30e623}">
          <xlrd:rvb i="0"/>
        </ext>
      </extLst>
    </bk>
    <bk>
      <extLst>
        <ext uri="{3e2802c4-a4d2-4d8b-9148-e3be6c30e623}">
          <xlrd:rvb i="1"/>
        </ext>
      </extLst>
    </bk>
    <bk>
      <extLst>
        <ext uri="{3e2802c4-a4d2-4d8b-9148-e3be6c30e623}">
          <xlrd:rvb i="2"/>
        </ext>
      </extLst>
    </bk>
  </futureMetadata>
  <valueMetadata count="3">
    <bk>
      <rc t="1" v="0"/>
    </bk>
    <bk>
      <rc t="1" v="1"/>
    </bk>
    <bk>
      <rc t="1" v="2"/>
    </bk>
  </valueMetadata>
</metadata>
</file>

<file path=xl/sharedStrings.xml><?xml version="1.0" encoding="utf-8"?>
<sst xmlns="http://schemas.openxmlformats.org/spreadsheetml/2006/main" count="1024" uniqueCount="327">
  <si>
    <t>AGUA 1ER SEMESTRE</t>
  </si>
  <si>
    <t>ENERGÍA 1ER SEMESTRE</t>
  </si>
  <si>
    <t>Antioquia</t>
  </si>
  <si>
    <t>Atlántico</t>
  </si>
  <si>
    <t>Bolívar / San Andrés</t>
  </si>
  <si>
    <t>Caquetá / Huila - Florencia</t>
  </si>
  <si>
    <t>Caquetá / Huila - Neiva</t>
  </si>
  <si>
    <t>Cauca</t>
  </si>
  <si>
    <t>Central - Tunja</t>
  </si>
  <si>
    <t>Central - Bogotá</t>
  </si>
  <si>
    <t>Central - Ibagué</t>
  </si>
  <si>
    <t>Cesar / Guajira - Valledupar</t>
  </si>
  <si>
    <t>Cesar / Guajira - Riohacha</t>
  </si>
  <si>
    <t>Chocó</t>
  </si>
  <si>
    <t>Choco</t>
  </si>
  <si>
    <t>Córdoba</t>
  </si>
  <si>
    <t>Eje cafetero - Manizales</t>
  </si>
  <si>
    <t>Eje cafetero - Armenia</t>
  </si>
  <si>
    <t>Eje cafetero - Pereira</t>
  </si>
  <si>
    <t>Llanos Orientales y Amazonia - Yopal</t>
  </si>
  <si>
    <t>Llanos Orientales y Amazonia - Villavicencio</t>
  </si>
  <si>
    <t>Llanos Orientales y Amazonia - Guaviare</t>
  </si>
  <si>
    <t>Llanos Orientales y Amazonia - Puerto Carreño</t>
  </si>
  <si>
    <t>Llanos Orientales y Amazonia - Leticia</t>
  </si>
  <si>
    <t>Llanos Orientales y Amazonia - Mitú</t>
  </si>
  <si>
    <t>Llanos Orientales y Amazonia - Inírida</t>
  </si>
  <si>
    <t>Magdalena</t>
  </si>
  <si>
    <t>Magadalena medio</t>
  </si>
  <si>
    <t>Putumayo</t>
  </si>
  <si>
    <t>Nariño</t>
  </si>
  <si>
    <t>Norte de Santander y Arauca - Arauca</t>
  </si>
  <si>
    <t>Norte de Santander y Arauca - Cúcuta</t>
  </si>
  <si>
    <t>Santander</t>
  </si>
  <si>
    <t>Sucre</t>
  </si>
  <si>
    <t>Urabá</t>
  </si>
  <si>
    <t>Valle</t>
  </si>
  <si>
    <t>Nivel Nacional</t>
  </si>
  <si>
    <t>TOTAL</t>
  </si>
  <si>
    <t>DIFERENCIA</t>
  </si>
  <si>
    <t>2024 ENERGÍA</t>
  </si>
  <si>
    <t>MATRIZ DE SEGUIMIENTO A PROGRAMAS DEL SISTEMA DE GESTIÓN AMBIENTAL</t>
  </si>
  <si>
    <t>Código: 162,18,15-54</t>
  </si>
  <si>
    <t xml:space="preserve">PROCESO DE GESTIÓN ADMINISTRATIVA </t>
  </si>
  <si>
    <t xml:space="preserve">Nivel Nacional </t>
  </si>
  <si>
    <t>San Cayetano</t>
  </si>
  <si>
    <t>RESPONSABLE DE DILIGENCIAMIENTO:</t>
  </si>
  <si>
    <t>DIRECCIÓN:</t>
  </si>
  <si>
    <t>SEGUIMIENTO MENSUAL DEL PROGRAMA</t>
  </si>
  <si>
    <t>REPORTE DE CONSUMOS PARA EL RECURSO AGUA</t>
  </si>
  <si>
    <t>MES</t>
  </si>
  <si>
    <t>REPORTE VIGENCIA ANTERIOR (VA)</t>
  </si>
  <si>
    <t>REPORTE VIGENCIA ACTUAL (VC)</t>
  </si>
  <si>
    <t>MEJORA</t>
  </si>
  <si>
    <t>ANÁLISIS MENSUAL DEL DESEMPEÑO AMBIENTAL</t>
  </si>
  <si>
    <t>GRÁFICAS ASOCIADAS</t>
  </si>
  <si>
    <t>Consumo del recurso</t>
  </si>
  <si>
    <t>Consumo per cápita</t>
  </si>
  <si>
    <t>Periodo facturado</t>
  </si>
  <si>
    <t>% Mejoramiento 2023 vs. 2024</t>
  </si>
  <si>
    <t>Análisis / Justificación de los consumos</t>
  </si>
  <si>
    <t>Acción de mejora propuesta por la DT</t>
  </si>
  <si>
    <t>Evidencias entregadas de la acción al SGA</t>
  </si>
  <si>
    <t>Responsable del seguimiento en la sede</t>
  </si>
  <si>
    <t>Las celdas de esta columna se encuentra ya organizada, por favor NO modificar</t>
  </si>
  <si>
    <t>Fecha inicial</t>
  </si>
  <si>
    <t>Fecha final</t>
  </si>
  <si>
    <t>ENERO</t>
  </si>
  <si>
    <r>
      <t xml:space="preserve">Las celdas de esta columna se encuentra formulada,  </t>
    </r>
    <r>
      <rPr>
        <b/>
        <sz val="11"/>
        <color rgb="FFFF0000"/>
        <rFont val="Verdana"/>
        <family val="2"/>
      </rPr>
      <t>por favor no modificar</t>
    </r>
  </si>
  <si>
    <t>Ingresar fecha inicial del periodo facturado o la primera lectura (lectura anterior) mes a mes</t>
  </si>
  <si>
    <t>Ingresar fecha final del periodo de la factura o la segunda lectura (lectura actual) mes a mes</t>
  </si>
  <si>
    <t>Ingresar el valor de consumo facturado en m3 mes a mes</t>
  </si>
  <si>
    <t>FEBRERO</t>
  </si>
  <si>
    <t>MARZO</t>
  </si>
  <si>
    <t>ABRIL</t>
  </si>
  <si>
    <t>MAYO</t>
  </si>
  <si>
    <t>JUNIO</t>
  </si>
  <si>
    <t>JULIO</t>
  </si>
  <si>
    <t>AGOSTO</t>
  </si>
  <si>
    <t>SEPTIEMBRE</t>
  </si>
  <si>
    <t>OCTUBRE</t>
  </si>
  <si>
    <t>NOVIEMBRE</t>
  </si>
  <si>
    <t>DICIEMBRE</t>
  </si>
  <si>
    <t>NA</t>
  </si>
  <si>
    <t>Meta para la vigencia actual</t>
  </si>
  <si>
    <t>REPORTE DE CONSUMOS PARA EL RECURSO ENERGÍA</t>
  </si>
  <si>
    <t>PROCESO DE GESTIÓN ADMINISTRATIVA</t>
  </si>
  <si>
    <t>DIRECCIÓN TERRITORIAL:</t>
  </si>
  <si>
    <t>SEDE:</t>
  </si>
  <si>
    <t>NOMBRE DEL PROGRAMA:</t>
  </si>
  <si>
    <t>AÑO DE SEGUIMIENTO:</t>
  </si>
  <si>
    <t>OBJETIVO DE DESARROLLO SOSTENIBLE QUE ATIENDE:</t>
  </si>
  <si>
    <t>TOTAL AÑO</t>
  </si>
  <si>
    <t>INFORMACIÓN FACTURA DE ASEO</t>
  </si>
  <si>
    <t>N° Asistentes en la sede (servidores públicos)</t>
  </si>
  <si>
    <t>REPORTE RESIDUOS ORDINARIOS</t>
  </si>
  <si>
    <t>REPORTE RESIDUOS ORGÁNICOS</t>
  </si>
  <si>
    <t>Costo unitario</t>
  </si>
  <si>
    <t>Unidad de medida</t>
  </si>
  <si>
    <t>Cantidad generada</t>
  </si>
  <si>
    <t>Cantidad entregada</t>
  </si>
  <si>
    <t>Generación per cápita</t>
  </si>
  <si>
    <t>Gestión de residuos</t>
  </si>
  <si>
    <t>Organización recicladora que recibe el residuo</t>
  </si>
  <si>
    <t>REPORTE RESIDUOS APROVECHABLES</t>
  </si>
  <si>
    <t>REPORTE RESIDUOS PELIGROSOS Y DE MANEJO ESPECIAL</t>
  </si>
  <si>
    <t>% residuos entregados</t>
  </si>
  <si>
    <t>(Kg de residuos sólidos orgánicos entregados/ Kg de residuos solidos organicos totales ) * 100%</t>
  </si>
  <si>
    <t>% de  residuos solidos órganicos entregados</t>
  </si>
  <si>
    <t>Manejo Integral de Residuos Sólidos</t>
  </si>
  <si>
    <t>Aplica para los PGM: RS</t>
  </si>
  <si>
    <t>NOMBRE DEL PROGRAMA</t>
  </si>
  <si>
    <t>DIRECCIÓN TERRITORIAL</t>
  </si>
  <si>
    <t>SEDE</t>
  </si>
  <si>
    <t xml:space="preserve">Antioquia </t>
  </si>
  <si>
    <t>Apartadó</t>
  </si>
  <si>
    <t>kg</t>
  </si>
  <si>
    <t xml:space="preserve">Atlántico </t>
  </si>
  <si>
    <t>Arauca</t>
  </si>
  <si>
    <t># Bolsas</t>
  </si>
  <si>
    <t>Buenas prácticas cero papel</t>
  </si>
  <si>
    <t xml:space="preserve">Bolívar / San Andrés </t>
  </si>
  <si>
    <t>Armenia</t>
  </si>
  <si>
    <t>Compras sostenibles</t>
  </si>
  <si>
    <t xml:space="preserve">Caquetá / Huila </t>
  </si>
  <si>
    <t>Barrancabermeja</t>
  </si>
  <si>
    <t>Prácticas sostenibles</t>
  </si>
  <si>
    <t xml:space="preserve">Cauca </t>
  </si>
  <si>
    <t>Barranquilla</t>
  </si>
  <si>
    <t xml:space="preserve">Central </t>
  </si>
  <si>
    <t>Bogotá D, C.</t>
  </si>
  <si>
    <t xml:space="preserve">Cesar / Guajira </t>
  </si>
  <si>
    <t>Bucaramanga</t>
  </si>
  <si>
    <t xml:space="preserve">Choco </t>
  </si>
  <si>
    <t>Cartagena</t>
  </si>
  <si>
    <t xml:space="preserve">Córdoba </t>
  </si>
  <si>
    <t>Cúcuta</t>
  </si>
  <si>
    <t xml:space="preserve">Eje cafetero </t>
  </si>
  <si>
    <t>Florencia</t>
  </si>
  <si>
    <t xml:space="preserve">Magadalena medio </t>
  </si>
  <si>
    <t>Ibagué</t>
  </si>
  <si>
    <t xml:space="preserve">Magdalena </t>
  </si>
  <si>
    <t>Inírida</t>
  </si>
  <si>
    <t xml:space="preserve">Meta y Llanos Orientales </t>
  </si>
  <si>
    <t>Leticia</t>
  </si>
  <si>
    <t xml:space="preserve">Nariño </t>
  </si>
  <si>
    <t>Manizales</t>
  </si>
  <si>
    <t xml:space="preserve">Norte de Santander y Arauca </t>
  </si>
  <si>
    <t>Medellín</t>
  </si>
  <si>
    <t xml:space="preserve">Putumayo </t>
  </si>
  <si>
    <t>Mitú</t>
  </si>
  <si>
    <t xml:space="preserve">Santander </t>
  </si>
  <si>
    <t>Mocoa</t>
  </si>
  <si>
    <t xml:space="preserve">Sucre </t>
  </si>
  <si>
    <t>Montería</t>
  </si>
  <si>
    <t xml:space="preserve">Urabá </t>
  </si>
  <si>
    <t>Neiva</t>
  </si>
  <si>
    <t xml:space="preserve">Valle </t>
  </si>
  <si>
    <t>Otro</t>
  </si>
  <si>
    <t>Pasto</t>
  </si>
  <si>
    <t>Predio del FRV</t>
  </si>
  <si>
    <t>Pereira</t>
  </si>
  <si>
    <t>Ministerio de Justicia</t>
  </si>
  <si>
    <t>Popayán</t>
  </si>
  <si>
    <t>Puerto Carreño</t>
  </si>
  <si>
    <t>Quibdó</t>
  </si>
  <si>
    <t>Riohacha</t>
  </si>
  <si>
    <t>San José del Guaviare</t>
  </si>
  <si>
    <t>Santa Marta</t>
  </si>
  <si>
    <t>Santiago de Cali</t>
  </si>
  <si>
    <t>Sincelejo</t>
  </si>
  <si>
    <t>Tunja</t>
  </si>
  <si>
    <t>Valledupar</t>
  </si>
  <si>
    <t>Villavicencio</t>
  </si>
  <si>
    <t>Yopal</t>
  </si>
  <si>
    <t xml:space="preserve">PROCESO  DE GESTIÓN ADMINISTRATIVA </t>
  </si>
  <si>
    <t>Datos para las Direcciones Territoriales</t>
  </si>
  <si>
    <t>Datos para los procesos (Nivel Nacional)</t>
  </si>
  <si>
    <t>Consumo de resmas</t>
  </si>
  <si>
    <t>Total servidores públicos</t>
  </si>
  <si>
    <t>Cantidad hojas impresas</t>
  </si>
  <si>
    <t>Consumo resmas por servidor público</t>
  </si>
  <si>
    <t>% Consumo de papel</t>
  </si>
  <si>
    <t>% Disminución de consumo</t>
  </si>
  <si>
    <t>Seguimiento a la información (Tb)</t>
  </si>
  <si>
    <t>TRIMESTRE 1</t>
  </si>
  <si>
    <t>TRIMESTRE 2</t>
  </si>
  <si>
    <t>TRIMESTRE 3</t>
  </si>
  <si>
    <t>TRIMESTRE 4</t>
  </si>
  <si>
    <t>N° SERVIDORES PÚBLICOS</t>
  </si>
  <si>
    <t xml:space="preserve">Magdalena medio </t>
  </si>
  <si>
    <t>NIVEL NACIONAL</t>
  </si>
  <si>
    <t>Seguimiento a la información (Mb)</t>
  </si>
  <si>
    <t>Comunicación Estratégica</t>
  </si>
  <si>
    <t>Direccionamiento Estratégico</t>
  </si>
  <si>
    <t>Evaluación Independiente</t>
  </si>
  <si>
    <t>Gestión Administrativa y Documental</t>
  </si>
  <si>
    <t>Gestión Contractual</t>
  </si>
  <si>
    <t>Gestión de la Información</t>
  </si>
  <si>
    <t>Gestión de Talento Humano</t>
  </si>
  <si>
    <t>Gestión del Conocimiento y la Innovación</t>
  </si>
  <si>
    <t>Red Nacional de la Información</t>
  </si>
  <si>
    <t>Gestión Financiera</t>
  </si>
  <si>
    <t>Gestión Interinstitucional</t>
  </si>
  <si>
    <t>Gestión Jurídica</t>
  </si>
  <si>
    <t>Gestión para la Asistencia</t>
  </si>
  <si>
    <t>Participación y Visibilización</t>
  </si>
  <si>
    <t>Prevención Urgente y Atención en la Inmediatez</t>
  </si>
  <si>
    <t>Registro y Valoración</t>
  </si>
  <si>
    <t>Relación con el Ciudadano</t>
  </si>
  <si>
    <t>Reparación Integral</t>
  </si>
  <si>
    <t>PROCESO DE  GESTIÓN ADMINISTRATIVA</t>
  </si>
  <si>
    <t xml:space="preserve">Total procesos contractuales </t>
  </si>
  <si>
    <t>Avales ambientales emitidos</t>
  </si>
  <si>
    <t>% Proceso contractual con aval</t>
  </si>
  <si>
    <t>Nivel de gestión de avales ambientales</t>
  </si>
  <si>
    <t>Comunicaciones internas</t>
  </si>
  <si>
    <t>Comunicaciones externas</t>
  </si>
  <si>
    <t>Actividades programadas</t>
  </si>
  <si>
    <t>Actividades ejecutadas</t>
  </si>
  <si>
    <t>Servidores públicos asistentes</t>
  </si>
  <si>
    <t>Solicitudes</t>
  </si>
  <si>
    <t>Requerimientos</t>
  </si>
  <si>
    <t>Total</t>
  </si>
  <si>
    <t xml:space="preserve">Calificación promedio </t>
  </si>
  <si>
    <t>% Asistencia a las actividades</t>
  </si>
  <si>
    <t>Relación de comunicaciones externas atendidas</t>
  </si>
  <si>
    <t>Versión</t>
  </si>
  <si>
    <t>Fecha de Cambio</t>
  </si>
  <si>
    <t>Descripción de la modificación</t>
  </si>
  <si>
    <t>Creación del documento</t>
  </si>
  <si>
    <t>Se actualiza matriz de seguimiento de agua y energía y se incluyen matrices de seguimientos para los 4 programas restantes (Gestión de Residuos, buenas practicas de cero papel, compras sostenibles, practicas sostenibles, lo anterior con el objetivo de agrupar las matices de seguimiento en un solo archivo.</t>
  </si>
  <si>
    <t>Inclusión de principios de pacto global de las naciones unidas, objetivos de desarrollo sostenibles, ajuste de formulas de indicadores y ampliación de estas.</t>
  </si>
  <si>
    <t>% Cumplimiento de la programación</t>
  </si>
  <si>
    <t>Unidades (Ud.)</t>
  </si>
  <si>
    <t>Ahorro y uso eficiente del agua</t>
  </si>
  <si>
    <t>Eficiencia energética</t>
  </si>
  <si>
    <t>6. Agua limpia y saneamiento.
12. Producción y consumo responsables.</t>
  </si>
  <si>
    <t>12. Producción y consumo responsables. 
13.  Acción por el clima.</t>
  </si>
  <si>
    <t xml:space="preserve">12. Producción y consumo responsables. 
13.  Acción por el clima. </t>
  </si>
  <si>
    <t>12. Producción y consumo responsables.</t>
  </si>
  <si>
    <t>SISTEMA DE GESTIÓN AMBIENTAL</t>
  </si>
  <si>
    <t>Responsable de asegurar la información</t>
  </si>
  <si>
    <t>Cantidad de residuos sólidos facturados</t>
  </si>
  <si>
    <t>Tn</t>
  </si>
  <si>
    <t>m3</t>
  </si>
  <si>
    <t>Fecha 
final</t>
  </si>
  <si>
    <t xml:space="preserve">Costo unitario de acueducto
</t>
  </si>
  <si>
    <t>Mejora año anterior vs. año actual
%</t>
  </si>
  <si>
    <t>Efectividad de ahorro
%</t>
  </si>
  <si>
    <t>Consumo del recurso
kWh</t>
  </si>
  <si>
    <t xml:space="preserve">7.  Energía asequible y no contaminante.                                    13.  Acción por el clima.
12. Producción y consumo responsables.                      </t>
  </si>
  <si>
    <t xml:space="preserve">AÑO DE SEGUIMIENTO: </t>
  </si>
  <si>
    <t>Ingrese la vigencia evaluada ej:2025</t>
  </si>
  <si>
    <t>Residuo aprovechado</t>
  </si>
  <si>
    <t>Residuo No Aprovechado</t>
  </si>
  <si>
    <t xml:space="preserve">Consumo del recurso por área
</t>
  </si>
  <si>
    <t xml:space="preserve">Área del imueble
</t>
  </si>
  <si>
    <t xml:space="preserve">N° Asistentes en la sede (servidores públicos)
</t>
  </si>
  <si>
    <t xml:space="preserve">Consumo del recurso
</t>
  </si>
  <si>
    <t xml:space="preserve">Nivel ahorro en consumo
</t>
  </si>
  <si>
    <t xml:space="preserve">Nivel ahorro en consumo 
kWh
</t>
  </si>
  <si>
    <t xml:space="preserve">Costo unitario de acueducto
</t>
  </si>
  <si>
    <r>
      <t>Las celdas de esta columna se encuentra formulada,</t>
    </r>
    <r>
      <rPr>
        <b/>
        <sz val="11"/>
        <color rgb="FFFF0000"/>
        <rFont val="Verdana"/>
        <family val="2"/>
      </rPr>
      <t xml:space="preserve">  por favor no modificar</t>
    </r>
  </si>
  <si>
    <r>
      <rPr>
        <sz val="11"/>
        <color rgb="FFFF0000"/>
        <rFont val="Verdana"/>
        <family val="2"/>
      </rPr>
      <t>Esta información se encuentra diligenciada teniendo en cuenta los reportado durante la vigencia inmediatamente anterior</t>
    </r>
    <r>
      <rPr>
        <b/>
        <sz val="11"/>
        <color rgb="FFFF0000"/>
        <rFont val="Verdana"/>
        <family val="2"/>
      </rPr>
      <t xml:space="preserve">
Tener en cuenta siempre los mensajes emergentes como ayuda para ingresar la información correctamente</t>
    </r>
  </si>
  <si>
    <r>
      <t>I</t>
    </r>
    <r>
      <rPr>
        <sz val="11"/>
        <color rgb="FFFF0000"/>
        <rFont val="Verdana"/>
        <family val="2"/>
      </rPr>
      <t>ngresar la cantidad de funcionarios, contratistas y colaboradores que asistieron presencialmente  mes a mes</t>
    </r>
    <r>
      <rPr>
        <b/>
        <sz val="11"/>
        <color rgb="FFFF0000"/>
        <rFont val="Verdana"/>
        <family val="2"/>
      </rPr>
      <t xml:space="preserve">
(por favor verificar que coincida con las matrices de energía y residuos sólidos)
Tener en cuenta siempre los mensajes emergentes como ayuda para ingresar la información correctamente</t>
    </r>
  </si>
  <si>
    <r>
      <t xml:space="preserve">Por favor, ingresar la dirección donde se localiza la sede administrativa actualmente; si la sede es traladada, por favor informar inmediatamente al correo </t>
    </r>
    <r>
      <rPr>
        <b/>
        <sz val="11"/>
        <color theme="8"/>
        <rFont val="Verdana"/>
        <family val="2"/>
      </rPr>
      <t>gestion.ambiental@unidadvictimas.gov.co</t>
    </r>
  </si>
  <si>
    <t xml:space="preserve"> (Seleccionar la ciudad donde se localiza la sede)</t>
  </si>
  <si>
    <t>(Todas las celdas de la fila 28 se encuentra formuladas,  por favor no modificar)</t>
  </si>
  <si>
    <r>
      <t xml:space="preserve">OBJETIVO DE DESARROLLO SOSTENIBLE QUE ATIENDE:
</t>
    </r>
    <r>
      <rPr>
        <b/>
        <sz val="11"/>
        <color rgb="FFFF0000"/>
        <rFont val="Verdana"/>
        <family val="2"/>
      </rPr>
      <t>Información ya consignada, por favor no modificar</t>
    </r>
  </si>
  <si>
    <r>
      <t>DIRECCIÓN TERRITORIAL:</t>
    </r>
    <r>
      <rPr>
        <b/>
        <sz val="9"/>
        <color rgb="FFFF0000"/>
        <rFont val="Verdana"/>
        <family val="2"/>
      </rPr>
      <t xml:space="preserve"> </t>
    </r>
    <r>
      <rPr>
        <b/>
        <sz val="11"/>
        <color rgb="FFFF0000"/>
        <rFont val="Verdana"/>
        <family val="2"/>
      </rPr>
      <t>(Indica a que DT corresponden los datos)</t>
    </r>
  </si>
  <si>
    <r>
      <t xml:space="preserve">Por facor erscribir </t>
    </r>
    <r>
      <rPr>
        <b/>
        <sz val="11"/>
        <color rgb="FFFF0000"/>
        <rFont val="Verdana"/>
        <family val="2"/>
      </rPr>
      <t>el nombre completo del profesional quien realiza el diligenciamiento de la matriz</t>
    </r>
  </si>
  <si>
    <r>
      <t xml:space="preserve">NOMBRE DEL PROGRAMA: </t>
    </r>
    <r>
      <rPr>
        <b/>
        <sz val="9"/>
        <color rgb="FFFF0000"/>
        <rFont val="Verdana"/>
        <family val="2"/>
      </rPr>
      <t>(</t>
    </r>
    <r>
      <rPr>
        <b/>
        <sz val="11"/>
        <color rgb="FFFF0000"/>
        <rFont val="Verdana"/>
        <family val="2"/>
      </rPr>
      <t>Indica el  programa de gestión ambiental)</t>
    </r>
  </si>
  <si>
    <r>
      <t>NOMBRE DEL PROGRAMA:</t>
    </r>
    <r>
      <rPr>
        <b/>
        <sz val="11"/>
        <color theme="0"/>
        <rFont val="Verdana"/>
        <family val="2"/>
      </rPr>
      <t xml:space="preserve"> </t>
    </r>
    <r>
      <rPr>
        <b/>
        <sz val="11"/>
        <color rgb="FFFF0000"/>
        <rFont val="Verdana"/>
        <family val="2"/>
      </rPr>
      <t>(Indica el  programa de gestión ambiental)</t>
    </r>
  </si>
  <si>
    <r>
      <t>Meta para la vigencia actual</t>
    </r>
    <r>
      <rPr>
        <b/>
        <sz val="9"/>
        <color rgb="FFFF0000"/>
        <rFont val="Verdana"/>
        <family val="2"/>
      </rPr>
      <t xml:space="preserve"> (Meta de ahorro en consumo para el año actual, por favo NO modificar)</t>
    </r>
  </si>
  <si>
    <r>
      <t xml:space="preserve">Meta para la vigencia actual </t>
    </r>
    <r>
      <rPr>
        <b/>
        <sz val="9"/>
        <color rgb="FFFF0000"/>
        <rFont val="Verdana"/>
        <family val="2"/>
      </rPr>
      <t>(Meta de ahorro en consumo para el año actual, por favo NO modificar)</t>
    </r>
  </si>
  <si>
    <r>
      <t xml:space="preserve">DIRECCIÓN TERRITORIAL:  </t>
    </r>
    <r>
      <rPr>
        <b/>
        <sz val="11"/>
        <color rgb="FFFF0000"/>
        <rFont val="Verdana"/>
        <family val="2"/>
      </rPr>
      <t>(Indica a que DT corresponden los datos)</t>
    </r>
  </si>
  <si>
    <r>
      <t>NOMBRE DEL PROGRAMA:</t>
    </r>
    <r>
      <rPr>
        <b/>
        <sz val="11"/>
        <color rgb="FFFF0000"/>
        <rFont val="Verdana"/>
        <family val="2"/>
      </rPr>
      <t xml:space="preserve"> (Indica el  programa de gestión ambiental)</t>
    </r>
  </si>
  <si>
    <r>
      <t>Por favor, ingresar la dirección donde se localiza la sede administrativa actualmente; si la sede es traladada, por favor informar inmediatamente al correo</t>
    </r>
    <r>
      <rPr>
        <b/>
        <sz val="11"/>
        <color theme="8"/>
        <rFont val="Verdana"/>
        <family val="2"/>
      </rPr>
      <t xml:space="preserve"> gestion.ambiental@unidadvictimas.gov.co</t>
    </r>
  </si>
  <si>
    <r>
      <t xml:space="preserve">Por facor erscribir el </t>
    </r>
    <r>
      <rPr>
        <b/>
        <sz val="11"/>
        <color rgb="FFFF0000"/>
        <rFont val="Verdana"/>
        <family val="2"/>
      </rPr>
      <t>nombre completo del profesional quien realiza el diligenciamiento de la matriz</t>
    </r>
  </si>
  <si>
    <r>
      <t xml:space="preserve">Seleccionar si la unidad en la que ingresa la catidad de residuos tanto generados como </t>
    </r>
    <r>
      <rPr>
        <b/>
        <sz val="11"/>
        <color rgb="FFFF0000"/>
        <rFont val="Verdana"/>
        <family val="2"/>
      </rPr>
      <t>entregados es en kg, Tn, # bolsas u otro (por favor justificar en la casilla de análisis) mes a mes</t>
    </r>
    <r>
      <rPr>
        <sz val="11"/>
        <color rgb="FFFF0000"/>
        <rFont val="Verdana"/>
        <family val="2"/>
      </rPr>
      <t xml:space="preserve">.
</t>
    </r>
    <r>
      <rPr>
        <b/>
        <sz val="11"/>
        <color rgb="FFFF0000"/>
        <rFont val="Verdana"/>
        <family val="2"/>
      </rPr>
      <t>Por favor manejar la misma unidad de medida durante el año, si para la vigencia actual va a cambiar este dato, es importante justificarlo en el cuadro de "Análisis / Justificación de los consumos"</t>
    </r>
  </si>
  <si>
    <t>Ingresar fecha inicial del periodo facturado o la primera lectura (lectura anterior) mes a mes
Tener en cuenta siempre los mensajes emergentes como ayuda para ingresar la información correctamente</t>
  </si>
  <si>
    <t>Ingresar fecha final del periodo de la factura o la segunda lectura (lectura actual) mes a mes
Tener en cuenta siempre los mensajes emergentes como ayuda para ingresar la información correctamente</t>
  </si>
  <si>
    <t>Ingresar el valor de consumo facturado en kWh mes a mes
Tener en cuenta siempre los mensajes emergentes como ayuda para ingresar la información correctamente</t>
  </si>
  <si>
    <t>Por favor, diligenciar el nombre de o los profesionales que  validan la información mes a mes.
NO arrastar y diligenciar completamente esta columna, el equipo implementador revisará la matriz cada vez que sea reportado al aplicativo para atender el Plan de Implementación
Tener en cuenta siempre los mensajes emergentes como ayuda para ingresar la información correctamente</t>
  </si>
  <si>
    <r>
      <rPr>
        <sz val="11"/>
        <color rgb="FFFF0000"/>
        <rFont val="Verdana"/>
        <family val="2"/>
      </rPr>
      <t>Ingresar el valor indicado en las facturas de aseo de los residuos aprovechables (puede decir efectivamente aprovechados) mes a mes.</t>
    </r>
    <r>
      <rPr>
        <b/>
        <sz val="11"/>
        <color rgb="FFFF0000"/>
        <rFont val="Verdana"/>
        <family val="2"/>
      </rPr>
      <t xml:space="preserve">
Tener en cuenta siempre los mensajes emergentes como ayuda para ingresar la información correctamente</t>
    </r>
  </si>
  <si>
    <r>
      <rPr>
        <sz val="11"/>
        <color rgb="FFFF0000"/>
        <rFont val="Verdana"/>
        <family val="2"/>
      </rPr>
      <t>Ingresar el valor indicado en las facturas de aseo de los residuos no aprovechables (puede decir no aprovechados aforados y no aforados) mes a mes.</t>
    </r>
    <r>
      <rPr>
        <b/>
        <sz val="11"/>
        <color rgb="FFFF0000"/>
        <rFont val="Verdana"/>
        <family val="2"/>
      </rPr>
      <t xml:space="preserve">
Tener en cuenta siempre los mensajes emergentes como ayuda para ingresar la información correctamente</t>
    </r>
  </si>
  <si>
    <t>Ingresar el valor en $ del m3 de agua mes a mes (por favor no cofundir con el valor total)
Tener en cuenta siempre los mensajes emergentes como ayuda para ingresar la información correctamente</t>
  </si>
  <si>
    <t>Costo unitario $</t>
  </si>
  <si>
    <r>
      <t xml:space="preserve">Escribir el nombre completo de la empresa a quien le realiza la entrega de los residuos mes a mes
</t>
    </r>
    <r>
      <rPr>
        <b/>
        <sz val="11"/>
        <color rgb="FFFF0000"/>
        <rFont val="Verdana"/>
        <family val="2"/>
      </rPr>
      <t>Tener en cuenta siempre los mensajes emergentes como ayuda para ingresar la información correctamente</t>
    </r>
  </si>
  <si>
    <r>
      <rPr>
        <sz val="11"/>
        <color rgb="FFFF0000"/>
        <rFont val="Verdana"/>
        <family val="2"/>
      </rPr>
      <t xml:space="preserve">Ingresar el valor de </t>
    </r>
    <r>
      <rPr>
        <b/>
        <u/>
        <sz val="11"/>
        <color rgb="FFFF0000"/>
        <rFont val="Verdana"/>
        <family val="2"/>
      </rPr>
      <t>residuos ordinarios generados</t>
    </r>
    <r>
      <rPr>
        <sz val="11"/>
        <color rgb="FFFF0000"/>
        <rFont val="Verdana"/>
        <family val="2"/>
      </rPr>
      <t xml:space="preserve"> mes a mes</t>
    </r>
    <r>
      <rPr>
        <b/>
        <sz val="11"/>
        <color rgb="FFFF0000"/>
        <rFont val="Verdana"/>
        <family val="2"/>
      </rPr>
      <t xml:space="preserve">
Tener en cuenta siempre los mensajes emergentes como ayuda para ingresar la información correctamente</t>
    </r>
  </si>
  <si>
    <r>
      <t xml:space="preserve">Ingresar el valor de </t>
    </r>
    <r>
      <rPr>
        <b/>
        <u/>
        <sz val="11"/>
        <color rgb="FFFF0000"/>
        <rFont val="Verdana"/>
        <family val="2"/>
      </rPr>
      <t>residuos ordinarios entregados</t>
    </r>
    <r>
      <rPr>
        <sz val="11"/>
        <color rgb="FFFF0000"/>
        <rFont val="Verdana"/>
        <family val="2"/>
      </rPr>
      <t xml:space="preserve"> mes a mes
</t>
    </r>
    <r>
      <rPr>
        <b/>
        <sz val="11"/>
        <color rgb="FFFF0000"/>
        <rFont val="Verdana"/>
        <family val="2"/>
      </rPr>
      <t>Tener en cuenta siempre los mensajes emergentes como ayuda para ingresar la información correctamente</t>
    </r>
  </si>
  <si>
    <r>
      <rPr>
        <sz val="11"/>
        <color rgb="FFFF0000"/>
        <rFont val="Verdana"/>
        <family val="2"/>
      </rPr>
      <t xml:space="preserve">Ingresar el valor de </t>
    </r>
    <r>
      <rPr>
        <b/>
        <u/>
        <sz val="11"/>
        <color rgb="FFFF0000"/>
        <rFont val="Verdana"/>
        <family val="2"/>
      </rPr>
      <t>residuos orgánicos generados</t>
    </r>
    <r>
      <rPr>
        <sz val="11"/>
        <color rgb="FFFF0000"/>
        <rFont val="Verdana"/>
        <family val="2"/>
      </rPr>
      <t xml:space="preserve"> mes a mes</t>
    </r>
    <r>
      <rPr>
        <b/>
        <sz val="11"/>
        <color rgb="FFFF0000"/>
        <rFont val="Verdana"/>
        <family val="2"/>
      </rPr>
      <t xml:space="preserve">
Tener en cuenta siempre los mensajes emergentes como ayuda para ingresar la información correctamente</t>
    </r>
  </si>
  <si>
    <r>
      <t xml:space="preserve">Ingresar el valor de </t>
    </r>
    <r>
      <rPr>
        <b/>
        <u/>
        <sz val="11"/>
        <color rgb="FFFF0000"/>
        <rFont val="Verdana"/>
        <family val="2"/>
      </rPr>
      <t>residuos orgánicos entregados</t>
    </r>
    <r>
      <rPr>
        <sz val="11"/>
        <color rgb="FFFF0000"/>
        <rFont val="Verdana"/>
        <family val="2"/>
      </rPr>
      <t xml:space="preserve"> mes a mes
</t>
    </r>
    <r>
      <rPr>
        <b/>
        <sz val="11"/>
        <color rgb="FFFF0000"/>
        <rFont val="Verdana"/>
        <family val="2"/>
      </rPr>
      <t>Tener en cuenta siempre los mensajes emergentes como ayuda para ingresar la información correctamente</t>
    </r>
  </si>
  <si>
    <r>
      <t xml:space="preserve">Ingresar todas las observaciones, puntualidades, especificaciones y lo demás que justifique los resultados ingresados, revise las gráficas las cuales pueden facilitar la interpretación de la información ingresada.
</t>
    </r>
    <r>
      <rPr>
        <b/>
        <sz val="11"/>
        <color rgb="FFFF0000"/>
        <rFont val="Verdana"/>
        <family val="2"/>
      </rPr>
      <t xml:space="preserve">
Tener en cuenta siempre los mensajes emergentes como ayuda para ingresar la información correctamente</t>
    </r>
  </si>
  <si>
    <r>
      <rPr>
        <sz val="11"/>
        <color rgb="FFFF0000"/>
        <rFont val="Verdana"/>
        <family val="2"/>
      </rPr>
      <t>Ingresar todas las posibles acciones donde la DT puedeatender la situación (tener presente que sean viables, medibles en el tiempo e innovadoras) mes a mes</t>
    </r>
    <r>
      <rPr>
        <b/>
        <sz val="11"/>
        <color rgb="FFFF0000"/>
        <rFont val="Verdana"/>
        <family val="2"/>
      </rPr>
      <t xml:space="preserve">
Tener en cuenta siempre los mensajes emergentes como ayuda para ingresar la información correctamente</t>
    </r>
  </si>
  <si>
    <r>
      <rPr>
        <sz val="11"/>
        <color rgb="FFFF0000"/>
        <rFont val="Verdana"/>
        <family val="2"/>
      </rPr>
      <t xml:space="preserve">Realizar una lista enumerando los productos que evidencian el desarrollo de la acción que se puedan ejecutar en territorio mes a mes
</t>
    </r>
    <r>
      <rPr>
        <b/>
        <sz val="11"/>
        <color rgb="FFFF0000"/>
        <rFont val="Verdana"/>
        <family val="2"/>
      </rPr>
      <t xml:space="preserve">
Tener en cuenta siempre los mensajes emergentes como ayuda para ingresar la información correctamente</t>
    </r>
  </si>
  <si>
    <r>
      <rPr>
        <sz val="11"/>
        <color rgb="FFFF0000"/>
        <rFont val="Verdana"/>
        <family val="2"/>
      </rPr>
      <t>Realizar una lista enumerando los productos que evidencian el desarrollo de la acción que se puedan ejecutar en territorio mes a mes</t>
    </r>
    <r>
      <rPr>
        <b/>
        <sz val="11"/>
        <color rgb="FFFF0000"/>
        <rFont val="Verdana"/>
        <family val="2"/>
      </rPr>
      <t xml:space="preserve">
Tener en cuenta siempre los mensajes emergentes como ayuda para ingresar la información correctamente</t>
    </r>
  </si>
  <si>
    <r>
      <rPr>
        <sz val="11"/>
        <color rgb="FFFF0000"/>
        <rFont val="Verdana"/>
        <family val="2"/>
      </rPr>
      <t>Ingresar el valor en $ del kWh de energía mes a mes (por favor no cofundir con el valor total).</t>
    </r>
    <r>
      <rPr>
        <b/>
        <sz val="11"/>
        <color rgb="FFFF0000"/>
        <rFont val="Verdana"/>
        <family val="2"/>
      </rPr>
      <t xml:space="preserve">
Tener en cuenta siempre los mensajes emergentes como ayuda para ingresar la información correctamente</t>
    </r>
  </si>
  <si>
    <r>
      <rPr>
        <sz val="11"/>
        <color rgb="FFFF0000"/>
        <rFont val="Verdana"/>
        <family val="2"/>
      </rPr>
      <t>Ingresar el valor en $ del m3 de agua mes a mes (por favor no cofundir con el valor total)</t>
    </r>
    <r>
      <rPr>
        <b/>
        <sz val="11"/>
        <color rgb="FFFF0000"/>
        <rFont val="Verdana"/>
        <family val="2"/>
      </rPr>
      <t xml:space="preserve">
Tener en cuenta siempre los mensajes emergentes como ayuda para ingresar la información correctamente</t>
    </r>
  </si>
  <si>
    <r>
      <t xml:space="preserve">Ingresar todas las observaciones, puntualidades, especificaciones y lo demás que justifique los resultados ingresados, revise las gráficas las cuales pueden facilitar la interpretación de la información ingresada.
</t>
    </r>
    <r>
      <rPr>
        <b/>
        <sz val="11"/>
        <color rgb="FFFF0000"/>
        <rFont val="Verdana"/>
        <family val="2"/>
      </rPr>
      <t>Tener en cuenta siempre los mensajes emergentes como ayuda para ingresar la información correctamente</t>
    </r>
  </si>
  <si>
    <t>(Todas las celdas de la fila 45 se encuentra formuladas,  por favor no modificar)</t>
  </si>
  <si>
    <r>
      <t xml:space="preserve">Escribir el nombre completo de la empresa a quien le realiza la entrega de los residuos mes a mes
</t>
    </r>
    <r>
      <rPr>
        <b/>
        <sz val="11"/>
        <color rgb="FFFF0000"/>
        <rFont val="Verdana"/>
        <family val="2"/>
      </rPr>
      <t xml:space="preserve">
Tener en cuenta siempre los mensajes emergentes como ayuda para ingresar la información correctamente</t>
    </r>
  </si>
  <si>
    <r>
      <t xml:space="preserve">Ingresar el valor de </t>
    </r>
    <r>
      <rPr>
        <b/>
        <u/>
        <sz val="11"/>
        <color rgb="FFFF0000"/>
        <rFont val="Verdana"/>
        <family val="2"/>
      </rPr>
      <t>residuos aprovechables entregados</t>
    </r>
    <r>
      <rPr>
        <sz val="11"/>
        <color rgb="FFFF0000"/>
        <rFont val="Verdana"/>
        <family val="2"/>
      </rPr>
      <t xml:space="preserve"> mes a mes
</t>
    </r>
    <r>
      <rPr>
        <b/>
        <sz val="11"/>
        <color rgb="FFFF0000"/>
        <rFont val="Verdana"/>
        <family val="2"/>
      </rPr>
      <t>Tener en cuenta siempre los mensajes emergentes como ayuda para ingresar la información correctamente</t>
    </r>
  </si>
  <si>
    <r>
      <rPr>
        <sz val="11"/>
        <color rgb="FFFF0000"/>
        <rFont val="Verdana"/>
        <family val="2"/>
      </rPr>
      <t xml:space="preserve">Ingresar el valor de </t>
    </r>
    <r>
      <rPr>
        <b/>
        <u/>
        <sz val="11"/>
        <color rgb="FFFF0000"/>
        <rFont val="Verdana"/>
        <family val="2"/>
      </rPr>
      <t>residuos aprovechables generados</t>
    </r>
    <r>
      <rPr>
        <sz val="11"/>
        <color rgb="FFFF0000"/>
        <rFont val="Verdana"/>
        <family val="2"/>
      </rPr>
      <t xml:space="preserve"> mes a mes</t>
    </r>
    <r>
      <rPr>
        <b/>
        <sz val="11"/>
        <color rgb="FFFF0000"/>
        <rFont val="Verdana"/>
        <family val="2"/>
      </rPr>
      <t xml:space="preserve">
Tener en cuenta siempre los mensajes emergentes como ayuda para ingresar la información correctamente</t>
    </r>
  </si>
  <si>
    <r>
      <rPr>
        <sz val="11"/>
        <color rgb="FFFF0000"/>
        <rFont val="Verdana"/>
        <family val="2"/>
      </rPr>
      <t xml:space="preserve">Ingresar el valor de </t>
    </r>
    <r>
      <rPr>
        <b/>
        <u/>
        <sz val="11"/>
        <color rgb="FFFF0000"/>
        <rFont val="Verdana"/>
        <family val="2"/>
      </rPr>
      <t>residuos peligrosos (RESPEL) y de manejo especial (RME) generados</t>
    </r>
    <r>
      <rPr>
        <sz val="11"/>
        <color rgb="FFFF0000"/>
        <rFont val="Verdana"/>
        <family val="2"/>
      </rPr>
      <t xml:space="preserve"> mes a mes</t>
    </r>
    <r>
      <rPr>
        <b/>
        <sz val="11"/>
        <color rgb="FFFF0000"/>
        <rFont val="Verdana"/>
        <family val="2"/>
      </rPr>
      <t xml:space="preserve">
Tener en cuenta siempre los mensajes emergentes como ayuda para ingresar la información correctamente</t>
    </r>
  </si>
  <si>
    <r>
      <t xml:space="preserve">Ingresar el valor de </t>
    </r>
    <r>
      <rPr>
        <b/>
        <u/>
        <sz val="11"/>
        <color rgb="FFFF0000"/>
        <rFont val="Verdana"/>
        <family val="2"/>
      </rPr>
      <t>residuos  peligrosos (RESPEL) y de manejo especial (RME) entregados</t>
    </r>
    <r>
      <rPr>
        <sz val="11"/>
        <color rgb="FFFF0000"/>
        <rFont val="Verdana"/>
        <family val="2"/>
      </rPr>
      <t xml:space="preserve"> mes a mes
</t>
    </r>
    <r>
      <rPr>
        <b/>
        <sz val="11"/>
        <color rgb="FFFF0000"/>
        <rFont val="Verdana"/>
        <family val="2"/>
      </rPr>
      <t>Tener en cuenta siempre los mensajes emergentes como ayuda para ingresar la información correctamente</t>
    </r>
  </si>
  <si>
    <r>
      <t>Las celdas de esta columna se encuentra ya organizada,</t>
    </r>
    <r>
      <rPr>
        <sz val="11"/>
        <color rgb="FFFF0000"/>
        <rFont val="Verdana"/>
        <family val="2"/>
      </rPr>
      <t xml:space="preserve"> por favor NO modificar</t>
    </r>
  </si>
  <si>
    <t>Paginas 1 de 10</t>
  </si>
  <si>
    <t>Paginas 2 de 10</t>
  </si>
  <si>
    <r>
      <t xml:space="preserve">IMPORTANTE:
 </t>
    </r>
    <r>
      <rPr>
        <sz val="10.5"/>
        <rFont val="Verdana"/>
        <family val="2"/>
      </rPr>
      <t xml:space="preserve">La información descriptiva relacionada es posible encontrarla en la ficha técnica a los programas del Sistema de Gestión Ambiental contenido en el documento "Plan Institucional de Gestión Ambiental - PIGA", respondiendo a la política y objetivos del Sistema; por tal motivo es necesario es necesario consultar el documento relacionado en los siguientes enlaces: </t>
    </r>
    <r>
      <rPr>
        <b/>
        <sz val="10.5"/>
        <rFont val="Verdana"/>
        <family val="2"/>
      </rPr>
      <t xml:space="preserve">
https://www.unidadvictimas.gov.co/gestion-administrativa/  - PLANES
https://www.unidadvictimas.gov.co/informes-proyectos-y-planes/  - AÑO ACTUAL - Plan Institucional de Gestión Ambiental – PIGA</t>
    </r>
  </si>
  <si>
    <t>TOTAL CAPACIDAD EN OneDrive</t>
  </si>
  <si>
    <t>mb</t>
  </si>
  <si>
    <t xml:space="preserve"> Uso OneDrive </t>
  </si>
  <si>
    <t>Uso OneDrive</t>
  </si>
  <si>
    <t>Paginas 3 de 10</t>
  </si>
  <si>
    <t>Paginas 4 de 10</t>
  </si>
  <si>
    <t>Paginas 5 de 10</t>
  </si>
  <si>
    <t>Paginas 6 de 10</t>
  </si>
  <si>
    <t>Paginas 7 de 10</t>
  </si>
  <si>
    <t>Paginas 8 de 10</t>
  </si>
  <si>
    <t>Paginas 9 de 10</t>
  </si>
  <si>
    <t>Versión: 05</t>
  </si>
  <si>
    <t>Fecha: 05/03/2025</t>
  </si>
  <si>
    <r>
      <rPr>
        <b/>
        <sz val="9"/>
        <color rgb="FFFF0000"/>
        <rFont val="Verdana"/>
        <family val="2"/>
      </rPr>
      <t>Nota:</t>
    </r>
    <r>
      <rPr>
        <sz val="9"/>
        <color rgb="FFFF0000"/>
        <rFont val="Verdana"/>
        <family val="2"/>
      </rPr>
      <t xml:space="preserve"> Se debe registrar el control de cambios, pero esta hoja no se publica.</t>
    </r>
  </si>
  <si>
    <t>1. Se realizo la Eliminación de información descriptiva del los programas en la hoja 2, 4, 5, 6, 7
2. Se adiciona  una anotación, donde se relaciona el documento PIGA, PGIRS de residuos aprovechables, orgánicos y ordinarios, y PGIRS Respel y RME.
3.De manera general se realizo modificación de la presentación de las matrices.
4. Ingreso de reglas de restricción para reducir la incertidumbre de la información consignada.
5. ingreso de formato condicional a la celdas que aplican para el registro de la información como una guía.
6. Se genera lista desplegable para los ítems: Dirección territorial, sede, programa.
7. Elaboración del instructivo para el registro de información en las matrices de agua, energía y residuos sólidos para las Direcciones Territoriales.</t>
  </si>
  <si>
    <t xml:space="preserve">1.	Se independizan las matrices de agua y de energía en atención a los programas de "Ahorro y Uso Eficiente del Agua" y "Eficiencia Energética" los cuales se describen en el Plan Institucional de Gestión Ambiental - PIGA aprobado por el comité de gestión y desempeño del 31/01/2025.
2.	Se ajustas en todas las hojas, los ODS que responde cada programa y se deja la celda "año de seguimiento disponible para ingresar la vigencia a la que corresponde la información.
3.	Para la hoja de Residuos Sólidos, se adiciona a listado desplegable de las casillas de "Unidad de medida" las opciones de Unidades (Ud.) y Otro.
4.	Se ajusta instructivo de agua y energía, dejándolo separado por hojas para cada recurso
5.	Se ingresa a la matriz de residuos sólidos, las celdas de periodo facturado (Fecha inicial y fecha final).
6.	Para la matriz de residuos sólidos se eliminan las celdas "Tasa ambiental por uso" y "Tasa ambiental retributiva" las cuales hacen parte del "Aporte al medio ambiente", "Operador del servicio de aseo", "Tasa de aprovechamiento" y "Número de asistentes" al considerar que la información es difícil de conseguir y/o es redundante.
7.	Se cambia título "responsable del seguimiento en la sede" por "responsable de asegurar la información" para las 6 matrices de seguimiento ambiental.
8.	Para la matriz de residuos sólidos, se agregan las celdas "Unidad de medida", "Residuos Efectivos aprovechadas" y  "Residuos No Aprovechables aforados - no aforados" los cuales hacen parte de "Cantidad de residuos sólidos facturados".
9.	Se agrega la celda "Efectividad de ahorro %" con su respectiva gráfica, para las matrices de agua y energía y unidades de medida para las celdas de consumo unitario.
10.	Se actualiza el enlace para acceder al documento PIGA en todas las matrices.	</t>
  </si>
  <si>
    <r>
      <t xml:space="preserve">Por favor erscribir </t>
    </r>
    <r>
      <rPr>
        <b/>
        <sz val="11"/>
        <color rgb="FFFF0000"/>
        <rFont val="Verdana"/>
        <family val="2"/>
      </rPr>
      <t>el nombre completo del profesional quien realiza el diligenciamiento de la matriz</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</si>
</sst>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 #,##0.00_-;\-&quot;$&quot;\ * #,##0.00_-;_-&quot;$&quot;\ * &quot;-&quot;??_-;_-@_-"/>
    <numFmt numFmtId="164" formatCode="0.000"/>
    <numFmt numFmtId="165" formatCode="_-[$$-240A]\ * #,##0.000_-;\-[$$-240A]\ * #,##0.000_-;_-[$$-240A]\ * &quot;-&quot;??_-;_-@_-"/>
    <numFmt numFmtId="166" formatCode="&quot;$&quot;\ #,##0.00"/>
    <numFmt numFmtId="167" formatCode="0.0000"/>
    <numFmt numFmtId="168" formatCode="_-[$$-240A]\ * #,##0.0000_-;\-[$$-240A]\ * #,##0.0000_-;_-[$$-240A]\ * &quot;-&quot;??_-;_-@_-"/>
    <numFmt numFmtId="169" formatCode="0.000%"/>
    <numFmt numFmtId="170" formatCode="_-[$$-240A]\ * #,##0.00_-;\-[$$-240A]\ * #,##0.00_-;_-[$$-240A]\ * &quot;-&quot;??_-;_-@_-"/>
    <numFmt numFmtId="171" formatCode="#,##0.000"/>
  </numFmts>
  <fonts count="39" x14ac:knownFonts="1">
    <font>
      <sz val="8"/>
      <color theme="1"/>
      <name val="Calibri"/>
      <family val="2"/>
      <scheme val="minor"/>
    </font>
    <font>
      <sz val="11"/>
      <color theme="1"/>
      <name val="Calibri"/>
      <family val="2"/>
      <scheme val="minor"/>
    </font>
    <font>
      <sz val="11"/>
      <color theme="1"/>
      <name val="Calibri"/>
      <family val="2"/>
      <scheme val="minor"/>
    </font>
    <font>
      <b/>
      <sz val="9"/>
      <color rgb="FFFFFFFF"/>
      <name val="Verdana"/>
      <family val="2"/>
    </font>
    <font>
      <sz val="9"/>
      <color theme="1"/>
      <name val="Verdana"/>
      <family val="2"/>
    </font>
    <font>
      <sz val="9"/>
      <color rgb="FFFF0000"/>
      <name val="Verdana"/>
      <family val="2"/>
    </font>
    <font>
      <b/>
      <sz val="9"/>
      <color rgb="FFFF0000"/>
      <name val="Verdana"/>
      <family val="2"/>
    </font>
    <font>
      <sz val="8"/>
      <color theme="1"/>
      <name val="Calibri"/>
      <family val="2"/>
      <scheme val="minor"/>
    </font>
    <font>
      <b/>
      <sz val="14"/>
      <color theme="0"/>
      <name val="Verdana"/>
      <family val="2"/>
    </font>
    <font>
      <sz val="11"/>
      <color theme="1"/>
      <name val="Verdana"/>
      <family val="2"/>
    </font>
    <font>
      <sz val="10"/>
      <color theme="1"/>
      <name val="Verdana"/>
      <family val="2"/>
    </font>
    <font>
      <b/>
      <sz val="11"/>
      <color theme="0"/>
      <name val="Calibri"/>
      <family val="2"/>
      <scheme val="minor"/>
    </font>
    <font>
      <b/>
      <sz val="9"/>
      <color theme="0"/>
      <name val="Verdana"/>
      <family val="2"/>
    </font>
    <font>
      <b/>
      <sz val="9"/>
      <color theme="1"/>
      <name val="Verdana"/>
      <family val="2"/>
    </font>
    <font>
      <b/>
      <sz val="9"/>
      <name val="Verdana"/>
      <family val="2"/>
    </font>
    <font>
      <sz val="9"/>
      <name val="Verdana"/>
      <family val="2"/>
    </font>
    <font>
      <sz val="14"/>
      <color theme="0"/>
      <name val="Verdana"/>
      <family val="2"/>
    </font>
    <font>
      <b/>
      <sz val="11"/>
      <name val="Calibri"/>
      <family val="2"/>
      <scheme val="minor"/>
    </font>
    <font>
      <sz val="11"/>
      <color indexed="8"/>
      <name val="Calibri"/>
      <family val="2"/>
    </font>
    <font>
      <sz val="10"/>
      <name val="Arial"/>
      <family val="2"/>
    </font>
    <font>
      <u/>
      <sz val="11"/>
      <color theme="1"/>
      <name val="Calibri"/>
      <family val="2"/>
      <scheme val="minor"/>
    </font>
    <font>
      <sz val="9"/>
      <color theme="0" tint="-0.34998626667073579"/>
      <name val="Verdana"/>
      <family val="2"/>
    </font>
    <font>
      <sz val="14"/>
      <color theme="0" tint="-0.34998626667073579"/>
      <name val="Verdana"/>
      <family val="2"/>
    </font>
    <font>
      <sz val="7"/>
      <color theme="1"/>
      <name val="Verdana"/>
      <family val="2"/>
    </font>
    <font>
      <b/>
      <sz val="7"/>
      <color theme="0"/>
      <name val="Verdana"/>
      <family val="2"/>
    </font>
    <font>
      <b/>
      <sz val="12"/>
      <color theme="0"/>
      <name val="Verdana"/>
      <family val="2"/>
    </font>
    <font>
      <b/>
      <sz val="11"/>
      <color rgb="FFFF0000"/>
      <name val="Verdana"/>
      <family val="2"/>
    </font>
    <font>
      <sz val="11"/>
      <color rgb="FFFF0000"/>
      <name val="Verdana"/>
      <family val="2"/>
    </font>
    <font>
      <sz val="11"/>
      <name val="Verdana"/>
      <family val="2"/>
    </font>
    <font>
      <sz val="14"/>
      <color theme="1"/>
      <name val="Verdana"/>
      <family val="2"/>
    </font>
    <font>
      <b/>
      <sz val="11"/>
      <color theme="8"/>
      <name val="Verdana"/>
      <family val="2"/>
    </font>
    <font>
      <b/>
      <sz val="11"/>
      <color theme="0"/>
      <name val="Verdana"/>
      <family val="2"/>
    </font>
    <font>
      <b/>
      <u/>
      <sz val="11"/>
      <color rgb="FFFF0000"/>
      <name val="Verdana"/>
      <family val="2"/>
    </font>
    <font>
      <b/>
      <sz val="11"/>
      <name val="Verdana"/>
      <family val="2"/>
    </font>
    <font>
      <b/>
      <sz val="10.5"/>
      <name val="Verdana"/>
      <family val="2"/>
    </font>
    <font>
      <sz val="10.5"/>
      <name val="Verdana"/>
      <family val="2"/>
    </font>
    <font>
      <sz val="10.5"/>
      <color theme="1"/>
      <name val="Verdana"/>
      <family val="2"/>
    </font>
    <font>
      <sz val="10.5"/>
      <color theme="0" tint="-0.34998626667073579"/>
      <name val="Verdana"/>
      <family val="2"/>
    </font>
    <font>
      <b/>
      <sz val="10"/>
      <color theme="1"/>
      <name val="Verdana"/>
      <family val="2"/>
    </font>
  </fonts>
  <fills count="17">
    <fill>
      <patternFill patternType="none"/>
    </fill>
    <fill>
      <patternFill patternType="gray125"/>
    </fill>
    <fill>
      <patternFill patternType="solid">
        <fgColor theme="0" tint="-0.34998626667073579"/>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7"/>
        <bgColor indexed="64"/>
      </patternFill>
    </fill>
    <fill>
      <patternFill patternType="solid">
        <fgColor theme="8" tint="-0.499984740745262"/>
        <bgColor indexed="64"/>
      </patternFill>
    </fill>
    <fill>
      <patternFill patternType="solid">
        <fgColor rgb="FFFFFF00"/>
        <bgColor indexed="64"/>
      </patternFill>
    </fill>
    <fill>
      <patternFill patternType="solid">
        <fgColor rgb="FFFFC000"/>
        <bgColor indexed="64"/>
      </patternFill>
    </fill>
    <fill>
      <patternFill patternType="solid">
        <fgColor theme="0"/>
        <bgColor indexed="64"/>
      </patternFill>
    </fill>
    <fill>
      <patternFill patternType="solid">
        <fgColor theme="4"/>
        <bgColor indexed="64"/>
      </patternFill>
    </fill>
    <fill>
      <patternFill patternType="solid">
        <fgColor theme="9" tint="0.39997558519241921"/>
        <bgColor indexed="64"/>
      </patternFill>
    </fill>
    <fill>
      <patternFill patternType="solid">
        <fgColor theme="2" tint="-0.749992370372631"/>
        <bgColor indexed="64"/>
      </patternFill>
    </fill>
    <fill>
      <patternFill patternType="solid">
        <fgColor rgb="FFD00000"/>
        <bgColor indexed="64"/>
      </patternFill>
    </fill>
    <fill>
      <patternFill patternType="solid">
        <fgColor rgb="FFEEEEEE"/>
        <bgColor indexed="64"/>
      </patternFill>
    </fill>
    <fill>
      <patternFill patternType="solid">
        <fgColor theme="9" tint="0.59999389629810485"/>
        <bgColor indexed="64"/>
      </patternFill>
    </fill>
    <fill>
      <patternFill patternType="solid">
        <fgColor theme="4" tint="-0.499984740745262"/>
        <bgColor indexed="64"/>
      </patternFill>
    </fill>
  </fills>
  <borders count="82">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theme="0"/>
      </left>
      <right style="medium">
        <color theme="0"/>
      </right>
      <top style="medium">
        <color theme="0"/>
      </top>
      <bottom/>
      <diagonal/>
    </border>
    <border>
      <left style="thin">
        <color indexed="64"/>
      </left>
      <right style="medium">
        <color indexed="64"/>
      </right>
      <top style="thin">
        <color indexed="64"/>
      </top>
      <bottom/>
      <diagonal/>
    </border>
    <border>
      <left style="medium">
        <color theme="0"/>
      </left>
      <right/>
      <top style="medium">
        <color theme="0"/>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theme="0"/>
      </left>
      <right/>
      <top/>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diagonal/>
    </border>
    <border>
      <left style="thin">
        <color indexed="64"/>
      </left>
      <right style="medium">
        <color indexed="64"/>
      </right>
      <top/>
      <bottom style="medium">
        <color indexed="64"/>
      </bottom>
      <diagonal/>
    </border>
    <border>
      <left/>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right/>
      <top style="thin">
        <color indexed="64"/>
      </top>
      <bottom style="thin">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style="medium">
        <color theme="0"/>
      </left>
      <right/>
      <top style="medium">
        <color theme="0"/>
      </top>
      <bottom style="medium">
        <color theme="0"/>
      </bottom>
      <diagonal/>
    </border>
    <border>
      <left/>
      <right/>
      <top style="medium">
        <color theme="0"/>
      </top>
      <bottom style="medium">
        <color theme="0"/>
      </bottom>
      <diagonal/>
    </border>
    <border>
      <left style="medium">
        <color theme="0"/>
      </left>
      <right style="medium">
        <color theme="0"/>
      </right>
      <top/>
      <bottom/>
      <diagonal/>
    </border>
    <border>
      <left style="medium">
        <color indexed="64"/>
      </left>
      <right/>
      <top style="thin">
        <color indexed="64"/>
      </top>
      <bottom/>
      <diagonal/>
    </border>
  </borders>
  <cellStyleXfs count="9">
    <xf numFmtId="0" fontId="0" fillId="0" borderId="0"/>
    <xf numFmtId="9" fontId="7" fillId="0" borderId="0" applyFont="0" applyFill="0" applyBorder="0" applyAlignment="0" applyProtection="0"/>
    <xf numFmtId="0" fontId="2" fillId="0" borderId="0"/>
    <xf numFmtId="0" fontId="1" fillId="0" borderId="0"/>
    <xf numFmtId="0" fontId="19" fillId="0" borderId="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44" fontId="7" fillId="0" borderId="0" applyFont="0" applyFill="0" applyBorder="0" applyAlignment="0" applyProtection="0"/>
  </cellStyleXfs>
  <cellXfs count="956">
    <xf numFmtId="0" fontId="0" fillId="0" borderId="0" xfId="0"/>
    <xf numFmtId="0" fontId="4" fillId="0" borderId="0" xfId="0" applyFont="1"/>
    <xf numFmtId="0" fontId="5" fillId="0" borderId="0" xfId="0" applyFont="1"/>
    <xf numFmtId="0" fontId="9" fillId="0" borderId="0" xfId="0" applyFont="1" applyAlignment="1">
      <alignment horizontal="center" vertical="center" wrapText="1"/>
    </xf>
    <xf numFmtId="0" fontId="10" fillId="0" borderId="0" xfId="2" applyFont="1"/>
    <xf numFmtId="0" fontId="9" fillId="9" borderId="7" xfId="0" applyFont="1" applyFill="1" applyBorder="1" applyAlignment="1">
      <alignment horizontal="center" vertical="center" wrapText="1"/>
    </xf>
    <xf numFmtId="0" fontId="9" fillId="9" borderId="0" xfId="0" applyFont="1" applyFill="1" applyAlignment="1">
      <alignment horizontal="center" vertical="center" wrapText="1"/>
    </xf>
    <xf numFmtId="0" fontId="9" fillId="9" borderId="6" xfId="0" applyFont="1" applyFill="1" applyBorder="1" applyAlignment="1">
      <alignment horizontal="center" vertical="center" wrapText="1"/>
    </xf>
    <xf numFmtId="0" fontId="11" fillId="10" borderId="12" xfId="2" applyFont="1" applyFill="1" applyBorder="1" applyAlignment="1">
      <alignment horizontal="center" vertical="center"/>
    </xf>
    <xf numFmtId="0" fontId="2" fillId="0" borderId="0" xfId="2" applyAlignment="1">
      <alignment horizontal="center" vertical="center"/>
    </xf>
    <xf numFmtId="0" fontId="11" fillId="8" borderId="12" xfId="2" applyFont="1" applyFill="1" applyBorder="1" applyAlignment="1">
      <alignment horizontal="center" vertical="center"/>
    </xf>
    <xf numFmtId="0" fontId="2" fillId="0" borderId="0" xfId="2"/>
    <xf numFmtId="0" fontId="2" fillId="0" borderId="12" xfId="2" applyBorder="1" applyAlignment="1">
      <alignment horizontal="center" vertical="center"/>
    </xf>
    <xf numFmtId="1" fontId="2" fillId="0" borderId="12" xfId="2" applyNumberFormat="1" applyBorder="1" applyAlignment="1">
      <alignment horizontal="center" vertical="center"/>
    </xf>
    <xf numFmtId="1" fontId="2" fillId="7" borderId="0" xfId="2" applyNumberFormat="1" applyFill="1"/>
    <xf numFmtId="166" fontId="2" fillId="7" borderId="0" xfId="2" applyNumberFormat="1" applyFill="1"/>
    <xf numFmtId="3" fontId="2" fillId="0" borderId="0" xfId="2" applyNumberFormat="1"/>
    <xf numFmtId="166" fontId="2" fillId="0" borderId="0" xfId="2" applyNumberFormat="1"/>
    <xf numFmtId="0" fontId="11" fillId="6" borderId="12" xfId="2" applyFont="1" applyFill="1" applyBorder="1" applyAlignment="1">
      <alignment horizontal="center" vertical="center"/>
    </xf>
    <xf numFmtId="0" fontId="17" fillId="8" borderId="12" xfId="2" applyFont="1" applyFill="1" applyBorder="1" applyAlignment="1">
      <alignment horizontal="center" vertical="center"/>
    </xf>
    <xf numFmtId="0" fontId="2" fillId="0" borderId="40" xfId="2" applyBorder="1" applyAlignment="1">
      <alignment horizontal="center" vertical="center"/>
    </xf>
    <xf numFmtId="1" fontId="2" fillId="0" borderId="41" xfId="2" applyNumberFormat="1" applyBorder="1"/>
    <xf numFmtId="1" fontId="2" fillId="0" borderId="42" xfId="2" applyNumberFormat="1" applyBorder="1"/>
    <xf numFmtId="0" fontId="2" fillId="0" borderId="32" xfId="2" applyBorder="1" applyAlignment="1">
      <alignment horizontal="center" vertical="center"/>
    </xf>
    <xf numFmtId="1" fontId="2" fillId="0" borderId="33" xfId="2" applyNumberFormat="1" applyBorder="1"/>
    <xf numFmtId="0" fontId="2" fillId="0" borderId="43" xfId="2" applyBorder="1"/>
    <xf numFmtId="0" fontId="2" fillId="0" borderId="16" xfId="2" applyBorder="1" applyAlignment="1">
      <alignment horizontal="center" vertical="center"/>
    </xf>
    <xf numFmtId="1" fontId="2" fillId="0" borderId="17" xfId="2" applyNumberFormat="1" applyBorder="1"/>
    <xf numFmtId="0" fontId="2" fillId="0" borderId="19" xfId="2" applyBorder="1"/>
    <xf numFmtId="0" fontId="2" fillId="0" borderId="20" xfId="2" applyBorder="1" applyAlignment="1">
      <alignment horizontal="center" vertical="center"/>
    </xf>
    <xf numFmtId="0" fontId="4" fillId="0" borderId="0" xfId="0" applyFont="1" applyAlignment="1">
      <alignment vertical="center" wrapText="1"/>
    </xf>
    <xf numFmtId="0" fontId="4" fillId="0" borderId="0" xfId="0" applyFont="1" applyAlignment="1">
      <alignment wrapText="1"/>
    </xf>
    <xf numFmtId="0" fontId="16" fillId="0" borderId="0" xfId="0" applyFont="1" applyAlignment="1">
      <alignment wrapText="1"/>
    </xf>
    <xf numFmtId="0" fontId="4" fillId="0" borderId="0" xfId="0" applyFont="1" applyAlignment="1">
      <alignment horizontal="center" wrapText="1"/>
    </xf>
    <xf numFmtId="0" fontId="4" fillId="0" borderId="28" xfId="0" applyFont="1" applyBorder="1" applyAlignment="1">
      <alignment horizontal="center" vertical="center"/>
    </xf>
    <xf numFmtId="14" fontId="4" fillId="0" borderId="12" xfId="0" applyNumberFormat="1" applyFont="1" applyBorder="1" applyAlignment="1">
      <alignment horizontal="center" vertical="center"/>
    </xf>
    <xf numFmtId="0" fontId="4" fillId="0" borderId="44" xfId="0" applyFont="1" applyBorder="1" applyAlignment="1">
      <alignment horizontal="justify" vertical="center"/>
    </xf>
    <xf numFmtId="0" fontId="12" fillId="2" borderId="68" xfId="2" applyFont="1" applyFill="1" applyBorder="1" applyAlignment="1">
      <alignment horizontal="center" vertical="center"/>
    </xf>
    <xf numFmtId="0" fontId="12" fillId="2" borderId="71" xfId="2" applyFont="1" applyFill="1" applyBorder="1" applyAlignment="1">
      <alignment horizontal="center" vertical="center"/>
    </xf>
    <xf numFmtId="0" fontId="12" fillId="2" borderId="49" xfId="2" applyFont="1" applyFill="1" applyBorder="1" applyAlignment="1">
      <alignment horizontal="center" vertical="center"/>
    </xf>
    <xf numFmtId="0" fontId="12" fillId="2" borderId="72" xfId="2" applyFont="1" applyFill="1" applyBorder="1" applyAlignment="1">
      <alignment horizontal="center" vertical="center"/>
    </xf>
    <xf numFmtId="0" fontId="12" fillId="2" borderId="63" xfId="2" applyFont="1" applyFill="1" applyBorder="1" applyAlignment="1">
      <alignment horizontal="center" vertical="center"/>
    </xf>
    <xf numFmtId="0" fontId="12" fillId="2" borderId="45" xfId="2" applyFont="1" applyFill="1" applyBorder="1" applyAlignment="1">
      <alignment horizontal="center" vertical="center"/>
    </xf>
    <xf numFmtId="0" fontId="12" fillId="2" borderId="64" xfId="2" applyFont="1" applyFill="1" applyBorder="1" applyAlignment="1">
      <alignment horizontal="center" vertical="center"/>
    </xf>
    <xf numFmtId="0" fontId="12" fillId="2" borderId="73" xfId="2" applyFont="1" applyFill="1" applyBorder="1" applyAlignment="1">
      <alignment horizontal="center" vertical="center"/>
    </xf>
    <xf numFmtId="0" fontId="4" fillId="0" borderId="65" xfId="2" applyFont="1" applyBorder="1" applyAlignment="1">
      <alignment vertical="center" wrapText="1"/>
    </xf>
    <xf numFmtId="0" fontId="4" fillId="0" borderId="66" xfId="2" applyFont="1" applyBorder="1" applyAlignment="1">
      <alignment vertical="center" wrapText="1"/>
    </xf>
    <xf numFmtId="0" fontId="23" fillId="0" borderId="0" xfId="0" applyFont="1" applyAlignment="1">
      <alignment horizontal="center" vertical="center"/>
    </xf>
    <xf numFmtId="0" fontId="24" fillId="2" borderId="1" xfId="2" applyFont="1" applyFill="1" applyBorder="1" applyAlignment="1">
      <alignment horizontal="center" vertical="center" wrapText="1"/>
    </xf>
    <xf numFmtId="0" fontId="23" fillId="0" borderId="0" xfId="0" applyFont="1" applyAlignment="1">
      <alignment horizontal="center" vertical="center" wrapText="1"/>
    </xf>
    <xf numFmtId="0" fontId="23" fillId="0" borderId="0" xfId="0" applyFont="1"/>
    <xf numFmtId="0" fontId="23" fillId="0" borderId="40" xfId="0" applyFont="1" applyBorder="1" applyAlignment="1">
      <alignment horizontal="center" vertical="center"/>
    </xf>
    <xf numFmtId="0" fontId="23" fillId="0" borderId="41" xfId="0" applyFont="1" applyBorder="1" applyAlignment="1">
      <alignment horizontal="center" vertical="center"/>
    </xf>
    <xf numFmtId="0" fontId="23" fillId="0" borderId="42" xfId="0" applyFont="1" applyBorder="1" applyAlignment="1">
      <alignment horizontal="center" vertical="center"/>
    </xf>
    <xf numFmtId="0" fontId="23" fillId="0" borderId="28" xfId="0" applyFont="1" applyBorder="1" applyAlignment="1">
      <alignment horizontal="center" vertical="center"/>
    </xf>
    <xf numFmtId="0" fontId="23" fillId="0" borderId="12" xfId="0" applyFont="1" applyBorder="1" applyAlignment="1">
      <alignment horizontal="center" vertical="center"/>
    </xf>
    <xf numFmtId="0" fontId="23" fillId="0" borderId="44" xfId="0" applyFont="1" applyBorder="1" applyAlignment="1">
      <alignment horizontal="center" vertical="center"/>
    </xf>
    <xf numFmtId="0" fontId="23" fillId="0" borderId="32" xfId="0" applyFont="1" applyBorder="1" applyAlignment="1">
      <alignment horizontal="center" vertical="center"/>
    </xf>
    <xf numFmtId="0" fontId="23" fillId="0" borderId="33" xfId="0" applyFont="1" applyBorder="1" applyAlignment="1">
      <alignment horizontal="center" vertical="center"/>
    </xf>
    <xf numFmtId="0" fontId="23" fillId="0" borderId="43" xfId="0" applyFont="1" applyBorder="1" applyAlignment="1">
      <alignment horizontal="center" vertical="center"/>
    </xf>
    <xf numFmtId="0" fontId="4" fillId="0" borderId="51" xfId="2" applyFont="1" applyBorder="1" applyAlignment="1">
      <alignment horizontal="center" vertical="center"/>
    </xf>
    <xf numFmtId="0" fontId="4" fillId="0" borderId="40" xfId="2" applyFont="1" applyBorder="1" applyAlignment="1">
      <alignment horizontal="center" vertical="center"/>
    </xf>
    <xf numFmtId="0" fontId="4" fillId="0" borderId="41" xfId="2" applyFont="1" applyBorder="1" applyAlignment="1">
      <alignment horizontal="center" vertical="center"/>
    </xf>
    <xf numFmtId="0" fontId="4" fillId="0" borderId="42" xfId="2" applyFont="1" applyBorder="1" applyAlignment="1">
      <alignment horizontal="center" vertical="center"/>
    </xf>
    <xf numFmtId="0" fontId="4" fillId="0" borderId="66" xfId="2" applyFont="1" applyBorder="1" applyAlignment="1">
      <alignment horizontal="center" vertical="center"/>
    </xf>
    <xf numFmtId="0" fontId="4" fillId="0" borderId="28" xfId="2" applyFont="1" applyBorder="1" applyAlignment="1">
      <alignment horizontal="center" vertical="center"/>
    </xf>
    <xf numFmtId="0" fontId="4" fillId="0" borderId="12" xfId="2" applyFont="1" applyBorder="1" applyAlignment="1">
      <alignment horizontal="center" vertical="center"/>
    </xf>
    <xf numFmtId="0" fontId="4" fillId="0" borderId="44" xfId="2" applyFont="1" applyBorder="1" applyAlignment="1">
      <alignment horizontal="center" vertical="center"/>
    </xf>
    <xf numFmtId="0" fontId="4" fillId="0" borderId="67" xfId="2" applyFont="1" applyBorder="1" applyAlignment="1">
      <alignment vertical="center" wrapText="1"/>
    </xf>
    <xf numFmtId="0" fontId="4" fillId="0" borderId="67" xfId="2" applyFont="1" applyBorder="1" applyAlignment="1">
      <alignment horizontal="center" vertical="center"/>
    </xf>
    <xf numFmtId="0" fontId="4" fillId="0" borderId="32" xfId="2" applyFont="1" applyBorder="1" applyAlignment="1">
      <alignment horizontal="center" vertical="center"/>
    </xf>
    <xf numFmtId="0" fontId="4" fillId="0" borderId="33" xfId="2" applyFont="1" applyBorder="1" applyAlignment="1">
      <alignment horizontal="center" vertical="center"/>
    </xf>
    <xf numFmtId="0" fontId="4" fillId="0" borderId="43" xfId="2" applyFont="1" applyBorder="1" applyAlignment="1">
      <alignment horizontal="center" vertical="center"/>
    </xf>
    <xf numFmtId="0" fontId="13" fillId="0" borderId="37" xfId="2" applyFont="1" applyBorder="1" applyAlignment="1">
      <alignment horizontal="center" vertical="center"/>
    </xf>
    <xf numFmtId="0" fontId="4" fillId="0" borderId="3" xfId="2" applyFont="1" applyBorder="1" applyAlignment="1">
      <alignment horizontal="center" vertical="center"/>
    </xf>
    <xf numFmtId="0" fontId="4" fillId="0" borderId="0" xfId="2" applyFont="1"/>
    <xf numFmtId="0" fontId="4" fillId="0" borderId="0" xfId="2" applyFont="1" applyAlignment="1">
      <alignment horizontal="center" vertical="center"/>
    </xf>
    <xf numFmtId="0" fontId="24" fillId="0" borderId="0" xfId="2" applyFont="1" applyAlignment="1">
      <alignment horizontal="center" vertical="center" wrapText="1"/>
    </xf>
    <xf numFmtId="0" fontId="23" fillId="0" borderId="51" xfId="0" applyFont="1" applyBorder="1" applyAlignment="1">
      <alignment horizontal="center" vertical="center"/>
    </xf>
    <xf numFmtId="0" fontId="23" fillId="0" borderId="66" xfId="0" applyFont="1" applyBorder="1" applyAlignment="1">
      <alignment horizontal="center" vertical="center"/>
    </xf>
    <xf numFmtId="0" fontId="23" fillId="0" borderId="67" xfId="0" applyFont="1" applyBorder="1" applyAlignment="1">
      <alignment horizontal="center" vertical="center"/>
    </xf>
    <xf numFmtId="0" fontId="4" fillId="0" borderId="70" xfId="2" applyFont="1" applyBorder="1" applyAlignment="1">
      <alignment horizontal="center" vertical="center"/>
    </xf>
    <xf numFmtId="0" fontId="4" fillId="0" borderId="74" xfId="2" applyFont="1" applyBorder="1" applyAlignment="1">
      <alignment horizontal="center" vertical="center"/>
    </xf>
    <xf numFmtId="0" fontId="13" fillId="0" borderId="3" xfId="2" applyFont="1" applyBorder="1" applyAlignment="1">
      <alignment horizontal="center" vertical="center"/>
    </xf>
    <xf numFmtId="0" fontId="4" fillId="0" borderId="59" xfId="2" applyFont="1" applyBorder="1" applyAlignment="1">
      <alignment vertical="center" wrapText="1"/>
    </xf>
    <xf numFmtId="0" fontId="4" fillId="0" borderId="27" xfId="2" applyFont="1" applyBorder="1" applyAlignment="1">
      <alignment vertical="center" wrapText="1"/>
    </xf>
    <xf numFmtId="0" fontId="4" fillId="0" borderId="31" xfId="2" applyFont="1" applyBorder="1" applyAlignment="1">
      <alignment vertical="center" wrapText="1"/>
    </xf>
    <xf numFmtId="0" fontId="21" fillId="0" borderId="0" xfId="0" applyFont="1" applyAlignment="1">
      <alignment wrapText="1"/>
    </xf>
    <xf numFmtId="0" fontId="22" fillId="0" borderId="0" xfId="0" applyFont="1" applyAlignment="1">
      <alignment wrapText="1"/>
    </xf>
    <xf numFmtId="9" fontId="21" fillId="0" borderId="0" xfId="0" applyNumberFormat="1" applyFont="1" applyAlignment="1">
      <alignment horizontal="center" vertical="center" wrapText="1"/>
    </xf>
    <xf numFmtId="0" fontId="21" fillId="0" borderId="0" xfId="0" applyFont="1" applyAlignment="1">
      <alignment horizontal="center" wrapText="1"/>
    </xf>
    <xf numFmtId="0" fontId="4" fillId="0" borderId="0" xfId="0" applyFont="1" applyAlignment="1">
      <alignment horizontal="center" vertical="center" wrapText="1"/>
    </xf>
    <xf numFmtId="0" fontId="25" fillId="2" borderId="0" xfId="2" applyFont="1" applyFill="1" applyAlignment="1">
      <alignment horizontal="center" vertical="center"/>
    </xf>
    <xf numFmtId="0" fontId="25" fillId="2" borderId="0" xfId="2" applyFont="1" applyFill="1" applyAlignment="1">
      <alignment horizontal="center" vertical="center" wrapText="1"/>
    </xf>
    <xf numFmtId="0" fontId="21" fillId="0" borderId="0" xfId="0" applyFont="1"/>
    <xf numFmtId="0" fontId="4" fillId="0" borderId="0" xfId="0" applyFont="1" applyAlignment="1">
      <alignment vertical="center"/>
    </xf>
    <xf numFmtId="0" fontId="22" fillId="0" borderId="0" xfId="0" applyFont="1"/>
    <xf numFmtId="0" fontId="16" fillId="0" borderId="0" xfId="0" applyFont="1"/>
    <xf numFmtId="9" fontId="21" fillId="0" borderId="0" xfId="0" applyNumberFormat="1" applyFont="1" applyAlignment="1">
      <alignment horizontal="center" vertical="center"/>
    </xf>
    <xf numFmtId="0" fontId="21" fillId="0" borderId="0" xfId="0" applyFont="1" applyAlignment="1">
      <alignment horizontal="center" vertical="center"/>
    </xf>
    <xf numFmtId="0" fontId="29" fillId="0" borderId="0" xfId="2" applyFont="1" applyAlignment="1">
      <alignment horizontal="center" vertical="center" wrapText="1"/>
    </xf>
    <xf numFmtId="0" fontId="21" fillId="0" borderId="0" xfId="0" applyFont="1" applyAlignment="1" applyProtection="1">
      <alignment wrapText="1"/>
      <protection locked="0"/>
    </xf>
    <xf numFmtId="0" fontId="4" fillId="0" borderId="0" xfId="0" applyFont="1" applyAlignment="1" applyProtection="1">
      <alignment wrapText="1"/>
      <protection locked="0"/>
    </xf>
    <xf numFmtId="0" fontId="4" fillId="0" borderId="0" xfId="0" applyFont="1" applyAlignment="1" applyProtection="1">
      <alignment vertical="center" wrapText="1"/>
      <protection locked="0"/>
    </xf>
    <xf numFmtId="0" fontId="4" fillId="0" borderId="40" xfId="0" applyFont="1" applyBorder="1" applyAlignment="1" applyProtection="1">
      <alignment horizontal="center" vertical="center" wrapText="1"/>
      <protection locked="0"/>
    </xf>
    <xf numFmtId="1" fontId="4" fillId="0" borderId="41" xfId="0" applyNumberFormat="1" applyFont="1" applyBorder="1" applyAlignment="1" applyProtection="1">
      <alignment horizontal="center" vertical="center" wrapText="1"/>
      <protection locked="0"/>
    </xf>
    <xf numFmtId="0" fontId="4" fillId="0" borderId="26" xfId="0" applyFont="1" applyBorder="1" applyAlignment="1" applyProtection="1">
      <alignment horizontal="justify" vertical="center" wrapText="1"/>
      <protection locked="0"/>
    </xf>
    <xf numFmtId="0" fontId="4" fillId="0" borderId="22" xfId="0" applyFont="1" applyBorder="1" applyAlignment="1" applyProtection="1">
      <alignment horizontal="justify" vertical="center" wrapText="1"/>
      <protection locked="0"/>
    </xf>
    <xf numFmtId="9" fontId="21" fillId="0" borderId="0" xfId="0" applyNumberFormat="1" applyFont="1" applyAlignment="1" applyProtection="1">
      <alignment horizontal="center" vertical="center" wrapText="1"/>
      <protection locked="0"/>
    </xf>
    <xf numFmtId="0" fontId="4" fillId="0" borderId="28" xfId="0" applyFont="1" applyBorder="1" applyAlignment="1" applyProtection="1">
      <alignment horizontal="center" vertical="center" wrapText="1"/>
      <protection locked="0"/>
    </xf>
    <xf numFmtId="1" fontId="4" fillId="0" borderId="12" xfId="0" applyNumberFormat="1" applyFont="1" applyBorder="1" applyAlignment="1" applyProtection="1">
      <alignment horizontal="center" vertical="center" wrapText="1"/>
      <protection locked="0"/>
    </xf>
    <xf numFmtId="0" fontId="4" fillId="0" borderId="32" xfId="0" applyFont="1" applyBorder="1" applyAlignment="1" applyProtection="1">
      <alignment horizontal="center" vertical="center" wrapText="1"/>
      <protection locked="0"/>
    </xf>
    <xf numFmtId="1" fontId="4" fillId="0" borderId="33" xfId="0" applyNumberFormat="1" applyFont="1" applyBorder="1" applyAlignment="1" applyProtection="1">
      <alignment horizontal="center" vertical="center" wrapText="1"/>
      <protection locked="0"/>
    </xf>
    <xf numFmtId="0" fontId="17" fillId="9" borderId="49" xfId="3" applyFont="1" applyFill="1" applyBorder="1" applyAlignment="1">
      <alignment horizontal="center" vertical="center" wrapText="1"/>
    </xf>
    <xf numFmtId="1" fontId="4" fillId="0" borderId="40" xfId="0" applyNumberFormat="1" applyFont="1" applyBorder="1" applyAlignment="1" applyProtection="1">
      <alignment horizontal="center" vertical="center" wrapText="1"/>
      <protection locked="0"/>
    </xf>
    <xf numFmtId="1" fontId="4" fillId="0" borderId="28" xfId="0" applyNumberFormat="1" applyFont="1" applyBorder="1" applyAlignment="1" applyProtection="1">
      <alignment horizontal="center" vertical="center" wrapText="1"/>
      <protection locked="0"/>
    </xf>
    <xf numFmtId="1" fontId="4" fillId="0" borderId="32" xfId="0" applyNumberFormat="1" applyFont="1" applyBorder="1" applyAlignment="1" applyProtection="1">
      <alignment horizontal="center" vertical="center" wrapText="1"/>
      <protection locked="0"/>
    </xf>
    <xf numFmtId="9" fontId="13" fillId="0" borderId="60" xfId="1" applyFont="1" applyBorder="1" applyAlignment="1" applyProtection="1">
      <alignment horizontal="center" vertical="center" wrapText="1"/>
    </xf>
    <xf numFmtId="0" fontId="4" fillId="0" borderId="12" xfId="0" applyFont="1" applyBorder="1" applyAlignment="1" applyProtection="1">
      <alignment horizontal="justify" vertical="center" wrapText="1"/>
      <protection locked="0"/>
    </xf>
    <xf numFmtId="0" fontId="4" fillId="0" borderId="41" xfId="0" applyFont="1" applyBorder="1" applyAlignment="1" applyProtection="1">
      <alignment horizontal="justify" vertical="center" wrapText="1"/>
      <protection locked="0"/>
    </xf>
    <xf numFmtId="0" fontId="4" fillId="0" borderId="33" xfId="0" applyFont="1" applyBorder="1" applyAlignment="1" applyProtection="1">
      <alignment horizontal="justify" vertical="center" wrapText="1"/>
      <protection locked="0"/>
    </xf>
    <xf numFmtId="1" fontId="4" fillId="0" borderId="50" xfId="0" applyNumberFormat="1" applyFont="1" applyBorder="1" applyAlignment="1" applyProtection="1">
      <alignment horizontal="center" vertical="center" wrapText="1"/>
      <protection locked="0"/>
    </xf>
    <xf numFmtId="1" fontId="4" fillId="0" borderId="30" xfId="0" applyNumberFormat="1" applyFont="1" applyBorder="1" applyAlignment="1" applyProtection="1">
      <alignment horizontal="center" vertical="center" wrapText="1"/>
      <protection locked="0"/>
    </xf>
    <xf numFmtId="1" fontId="4" fillId="0" borderId="35" xfId="0" applyNumberFormat="1" applyFont="1" applyBorder="1" applyAlignment="1" applyProtection="1">
      <alignment horizontal="center" vertical="center" wrapText="1"/>
      <protection locked="0"/>
    </xf>
    <xf numFmtId="0" fontId="12" fillId="2" borderId="0" xfId="2" applyFont="1" applyFill="1" applyAlignment="1">
      <alignment horizontal="center" vertical="center"/>
    </xf>
    <xf numFmtId="0" fontId="12" fillId="2" borderId="0" xfId="2" applyFont="1" applyFill="1" applyAlignment="1">
      <alignment horizontal="center" vertical="center" wrapText="1"/>
    </xf>
    <xf numFmtId="0" fontId="12" fillId="2" borderId="37" xfId="2" applyFont="1" applyFill="1" applyBorder="1" applyAlignment="1">
      <alignment horizontal="center" vertical="center" wrapText="1"/>
    </xf>
    <xf numFmtId="2" fontId="4" fillId="0" borderId="0" xfId="0" applyNumberFormat="1" applyFont="1"/>
    <xf numFmtId="0" fontId="12" fillId="2" borderId="16" xfId="2" applyFont="1" applyFill="1" applyBorder="1" applyAlignment="1">
      <alignment horizontal="center" vertical="center"/>
    </xf>
    <xf numFmtId="0" fontId="12" fillId="2" borderId="17" xfId="2" applyFont="1" applyFill="1" applyBorder="1" applyAlignment="1">
      <alignment horizontal="center" vertical="center"/>
    </xf>
    <xf numFmtId="0" fontId="12" fillId="2" borderId="19" xfId="2" applyFont="1" applyFill="1" applyBorder="1" applyAlignment="1">
      <alignment horizontal="center" vertical="center"/>
    </xf>
    <xf numFmtId="0" fontId="12" fillId="2" borderId="13" xfId="2" applyFont="1" applyFill="1" applyBorder="1" applyAlignment="1">
      <alignment horizontal="center" vertical="center" wrapText="1"/>
    </xf>
    <xf numFmtId="0" fontId="4" fillId="11" borderId="74" xfId="2" applyFont="1" applyFill="1" applyBorder="1" applyAlignment="1">
      <alignment horizontal="center" vertical="center"/>
    </xf>
    <xf numFmtId="0" fontId="4" fillId="11" borderId="28" xfId="2" applyFont="1" applyFill="1" applyBorder="1" applyAlignment="1">
      <alignment horizontal="center" vertical="center"/>
    </xf>
    <xf numFmtId="0" fontId="4" fillId="11" borderId="12" xfId="2" applyFont="1" applyFill="1" applyBorder="1" applyAlignment="1">
      <alignment horizontal="center" vertical="center"/>
    </xf>
    <xf numFmtId="0" fontId="4" fillId="11" borderId="70" xfId="2" applyFont="1" applyFill="1" applyBorder="1" applyAlignment="1">
      <alignment horizontal="center" vertical="center"/>
    </xf>
    <xf numFmtId="0" fontId="4" fillId="11" borderId="40" xfId="2" applyFont="1" applyFill="1" applyBorder="1" applyAlignment="1">
      <alignment horizontal="center" vertical="center"/>
    </xf>
    <xf numFmtId="0" fontId="4" fillId="11" borderId="41" xfId="2" applyFont="1" applyFill="1" applyBorder="1" applyAlignment="1">
      <alignment horizontal="center" vertical="center"/>
    </xf>
    <xf numFmtId="0" fontId="4" fillId="11" borderId="51" xfId="2" applyFont="1" applyFill="1" applyBorder="1" applyAlignment="1">
      <alignment horizontal="center" vertical="center"/>
    </xf>
    <xf numFmtId="0" fontId="4" fillId="11" borderId="66" xfId="2" applyFont="1" applyFill="1" applyBorder="1" applyAlignment="1">
      <alignment horizontal="center" vertical="center"/>
    </xf>
    <xf numFmtId="0" fontId="4" fillId="11" borderId="67" xfId="2" applyFont="1" applyFill="1" applyBorder="1" applyAlignment="1">
      <alignment horizontal="center" vertical="center"/>
    </xf>
    <xf numFmtId="0" fontId="4" fillId="11" borderId="32" xfId="2" applyFont="1" applyFill="1" applyBorder="1" applyAlignment="1">
      <alignment horizontal="center" vertical="center"/>
    </xf>
    <xf numFmtId="0" fontId="4" fillId="11" borderId="33" xfId="2" applyFont="1" applyFill="1" applyBorder="1" applyAlignment="1">
      <alignment horizontal="center" vertical="center"/>
    </xf>
    <xf numFmtId="14" fontId="4" fillId="0" borderId="0" xfId="0" applyNumberFormat="1" applyFont="1"/>
    <xf numFmtId="14" fontId="4" fillId="9" borderId="12" xfId="0" applyNumberFormat="1" applyFont="1" applyFill="1" applyBorder="1" applyAlignment="1">
      <alignment horizontal="center" vertical="center"/>
    </xf>
    <xf numFmtId="0" fontId="4" fillId="0" borderId="40" xfId="0" applyFont="1" applyBorder="1" applyAlignment="1">
      <alignment horizontal="center" vertical="center"/>
    </xf>
    <xf numFmtId="14" fontId="4" fillId="0" borderId="41" xfId="0" applyNumberFormat="1" applyFont="1" applyBorder="1" applyAlignment="1">
      <alignment horizontal="center" vertical="center"/>
    </xf>
    <xf numFmtId="0" fontId="4" fillId="0" borderId="42" xfId="0" applyFont="1" applyBorder="1" applyAlignment="1">
      <alignment horizontal="justify" vertical="center"/>
    </xf>
    <xf numFmtId="0" fontId="4" fillId="0" borderId="44" xfId="0" applyFont="1" applyBorder="1" applyAlignment="1">
      <alignment horizontal="justify" vertical="center" wrapText="1"/>
    </xf>
    <xf numFmtId="0" fontId="4" fillId="0" borderId="41" xfId="0" applyFont="1" applyBorder="1" applyAlignment="1" applyProtection="1">
      <alignment vertical="center" wrapText="1"/>
      <protection locked="0"/>
    </xf>
    <xf numFmtId="0" fontId="4" fillId="0" borderId="12" xfId="0" applyFont="1" applyBorder="1" applyAlignment="1" applyProtection="1">
      <alignment vertical="center" wrapText="1"/>
      <protection locked="0"/>
    </xf>
    <xf numFmtId="167" fontId="4" fillId="0" borderId="44" xfId="0" applyNumberFormat="1" applyFont="1" applyBorder="1" applyAlignment="1" applyProtection="1">
      <alignment horizontal="center" vertical="center" wrapText="1"/>
      <protection locked="0"/>
    </xf>
    <xf numFmtId="167" fontId="4" fillId="0" borderId="43" xfId="0" applyNumberFormat="1" applyFont="1" applyBorder="1" applyAlignment="1" applyProtection="1">
      <alignment horizontal="center" vertical="center" wrapText="1"/>
      <protection locked="0"/>
    </xf>
    <xf numFmtId="167" fontId="4" fillId="0" borderId="24" xfId="0" applyNumberFormat="1" applyFont="1" applyBorder="1" applyAlignment="1" applyProtection="1">
      <alignment horizontal="center" vertical="center" wrapText="1"/>
      <protection locked="0"/>
    </xf>
    <xf numFmtId="0" fontId="4" fillId="0" borderId="50" xfId="0" applyFont="1" applyBorder="1" applyAlignment="1" applyProtection="1">
      <alignment vertical="center" wrapText="1"/>
      <protection locked="0"/>
    </xf>
    <xf numFmtId="0" fontId="4" fillId="0" borderId="30" xfId="0" applyFont="1" applyBorder="1" applyAlignment="1" applyProtection="1">
      <alignment vertical="center" wrapText="1"/>
      <protection locked="0"/>
    </xf>
    <xf numFmtId="0" fontId="4" fillId="0" borderId="30" xfId="0" applyFont="1" applyBorder="1" applyAlignment="1" applyProtection="1">
      <alignment horizontal="justify" vertical="center" wrapText="1"/>
      <protection locked="0"/>
    </xf>
    <xf numFmtId="0" fontId="4" fillId="0" borderId="35" xfId="0" applyFont="1" applyBorder="1" applyAlignment="1" applyProtection="1">
      <alignment horizontal="justify" vertical="center" wrapText="1"/>
      <protection locked="0"/>
    </xf>
    <xf numFmtId="0" fontId="15" fillId="0" borderId="14" xfId="0" applyFont="1" applyBorder="1" applyAlignment="1" applyProtection="1">
      <alignment horizontal="center" vertical="center" wrapText="1"/>
      <protection locked="0"/>
    </xf>
    <xf numFmtId="0" fontId="15" fillId="0" borderId="15" xfId="0" applyFont="1" applyBorder="1" applyAlignment="1" applyProtection="1">
      <alignment horizontal="center" vertical="center" wrapText="1"/>
      <protection locked="0"/>
    </xf>
    <xf numFmtId="0" fontId="15" fillId="0" borderId="13" xfId="0" applyFont="1" applyBorder="1" applyAlignment="1" applyProtection="1">
      <alignment horizontal="center" vertical="center" wrapText="1"/>
      <protection locked="0"/>
    </xf>
    <xf numFmtId="4" fontId="4" fillId="0" borderId="12" xfId="0" applyNumberFormat="1" applyFont="1" applyBorder="1" applyAlignment="1" applyProtection="1">
      <alignment horizontal="center" vertical="center" wrapText="1"/>
      <protection locked="0"/>
    </xf>
    <xf numFmtId="4" fontId="4" fillId="0" borderId="44" xfId="0" applyNumberFormat="1" applyFont="1" applyBorder="1" applyAlignment="1" applyProtection="1">
      <alignment horizontal="center" vertical="center" wrapText="1"/>
      <protection locked="0"/>
    </xf>
    <xf numFmtId="4" fontId="4" fillId="0" borderId="33" xfId="0" applyNumberFormat="1" applyFont="1" applyBorder="1" applyAlignment="1" applyProtection="1">
      <alignment horizontal="center" vertical="center" wrapText="1"/>
      <protection locked="0"/>
    </xf>
    <xf numFmtId="4" fontId="4" fillId="0" borderId="43" xfId="0" applyNumberFormat="1" applyFont="1" applyBorder="1" applyAlignment="1" applyProtection="1">
      <alignment horizontal="center" vertical="center" wrapText="1"/>
      <protection locked="0"/>
    </xf>
    <xf numFmtId="170" fontId="15" fillId="0" borderId="62" xfId="0" applyNumberFormat="1" applyFont="1" applyBorder="1" applyAlignment="1" applyProtection="1">
      <alignment horizontal="center" vertical="center" wrapText="1"/>
      <protection locked="0"/>
    </xf>
    <xf numFmtId="170" fontId="15" fillId="0" borderId="74" xfId="0" applyNumberFormat="1" applyFont="1" applyBorder="1" applyAlignment="1" applyProtection="1">
      <alignment horizontal="center" vertical="center" wrapText="1"/>
      <protection locked="0"/>
    </xf>
    <xf numFmtId="170" fontId="15" fillId="0" borderId="77" xfId="0" applyNumberFormat="1" applyFont="1" applyBorder="1" applyAlignment="1" applyProtection="1">
      <alignment horizontal="center" vertical="center" wrapText="1"/>
      <protection locked="0"/>
    </xf>
    <xf numFmtId="4" fontId="4" fillId="0" borderId="41" xfId="0" applyNumberFormat="1" applyFont="1" applyBorder="1" applyAlignment="1" applyProtection="1">
      <alignment horizontal="center" vertical="center" wrapText="1"/>
      <protection locked="0"/>
    </xf>
    <xf numFmtId="0" fontId="4" fillId="0" borderId="26" xfId="0" applyFont="1" applyBorder="1" applyAlignment="1" applyProtection="1">
      <alignment vertical="center" wrapText="1"/>
      <protection locked="0"/>
    </xf>
    <xf numFmtId="0" fontId="4" fillId="0" borderId="35" xfId="0" applyFont="1" applyBorder="1" applyAlignment="1" applyProtection="1">
      <alignment vertical="center" wrapText="1"/>
      <protection locked="0"/>
    </xf>
    <xf numFmtId="1" fontId="4" fillId="0" borderId="51" xfId="0" applyNumberFormat="1" applyFont="1" applyBorder="1" applyAlignment="1" applyProtection="1">
      <alignment horizontal="center" vertical="center" wrapText="1"/>
      <protection locked="0"/>
    </xf>
    <xf numFmtId="1" fontId="4" fillId="0" borderId="65" xfId="0" applyNumberFormat="1" applyFont="1" applyBorder="1" applyAlignment="1" applyProtection="1">
      <alignment horizontal="center" vertical="center" wrapText="1"/>
      <protection locked="0"/>
    </xf>
    <xf numFmtId="1" fontId="4" fillId="0" borderId="8" xfId="0" applyNumberFormat="1" applyFont="1" applyBorder="1" applyAlignment="1" applyProtection="1">
      <alignment horizontal="center" vertical="center" wrapText="1"/>
      <protection locked="0"/>
    </xf>
    <xf numFmtId="0" fontId="4" fillId="0" borderId="38" xfId="0" applyFont="1" applyBorder="1" applyAlignment="1" applyProtection="1">
      <alignment horizontal="justify" vertical="center" wrapText="1"/>
      <protection locked="0"/>
    </xf>
    <xf numFmtId="0" fontId="4" fillId="0" borderId="29" xfId="0" applyFont="1" applyBorder="1" applyAlignment="1" applyProtection="1">
      <alignment horizontal="justify" vertical="center" wrapText="1"/>
      <protection locked="0"/>
    </xf>
    <xf numFmtId="0" fontId="4" fillId="0" borderId="34" xfId="0" applyFont="1" applyBorder="1" applyAlignment="1" applyProtection="1">
      <alignment horizontal="justify" vertical="center" wrapText="1"/>
      <protection locked="0"/>
    </xf>
    <xf numFmtId="9" fontId="9" fillId="0" borderId="30" xfId="1" applyFont="1" applyBorder="1" applyAlignment="1" applyProtection="1">
      <alignment horizontal="center" vertical="center" wrapText="1"/>
    </xf>
    <xf numFmtId="9" fontId="9" fillId="0" borderId="35" xfId="1" applyFont="1" applyBorder="1" applyAlignment="1" applyProtection="1">
      <alignment horizontal="center" vertical="center" wrapText="1"/>
    </xf>
    <xf numFmtId="4" fontId="4" fillId="0" borderId="42" xfId="0" applyNumberFormat="1" applyFont="1" applyBorder="1" applyAlignment="1" applyProtection="1">
      <alignment horizontal="center" vertical="center" wrapText="1"/>
      <protection locked="0"/>
    </xf>
    <xf numFmtId="0" fontId="36" fillId="0" borderId="0" xfId="0" applyFont="1" applyAlignment="1">
      <alignment horizontal="center" vertical="center" wrapText="1"/>
    </xf>
    <xf numFmtId="0" fontId="37" fillId="0" borderId="0" xfId="0" applyFont="1" applyAlignment="1">
      <alignment vertical="center" wrapText="1"/>
    </xf>
    <xf numFmtId="0" fontId="36" fillId="0" borderId="0" xfId="0" applyFont="1" applyAlignment="1">
      <alignment vertical="center" wrapText="1"/>
    </xf>
    <xf numFmtId="0" fontId="33" fillId="9" borderId="0" xfId="0" applyFont="1" applyFill="1" applyAlignment="1">
      <alignment vertical="center" wrapText="1"/>
    </xf>
    <xf numFmtId="0" fontId="21" fillId="0" borderId="0" xfId="0" applyFont="1" applyAlignment="1">
      <alignment horizontal="center" vertical="center" wrapText="1"/>
    </xf>
    <xf numFmtId="0" fontId="15" fillId="0" borderId="0" xfId="0" applyFont="1" applyAlignment="1" applyProtection="1">
      <alignment horizontal="center" vertical="center" wrapText="1"/>
      <protection locked="0"/>
    </xf>
    <xf numFmtId="0" fontId="34" fillId="9" borderId="0" xfId="0" applyFont="1" applyFill="1" applyAlignment="1">
      <alignment vertical="center" wrapText="1"/>
    </xf>
    <xf numFmtId="9" fontId="4" fillId="0" borderId="12" xfId="1" applyFont="1" applyBorder="1" applyAlignment="1" applyProtection="1">
      <alignment horizontal="center" vertical="center" wrapText="1"/>
      <protection locked="0"/>
    </xf>
    <xf numFmtId="9" fontId="4" fillId="0" borderId="33" xfId="1" applyFont="1" applyBorder="1" applyAlignment="1" applyProtection="1">
      <alignment horizontal="center" vertical="center" wrapText="1"/>
      <protection locked="0"/>
    </xf>
    <xf numFmtId="167" fontId="4" fillId="0" borderId="12" xfId="0" applyNumberFormat="1" applyFont="1" applyBorder="1" applyAlignment="1" applyProtection="1">
      <alignment horizontal="center" vertical="center" wrapText="1"/>
      <protection locked="0"/>
    </xf>
    <xf numFmtId="167" fontId="4" fillId="0" borderId="33" xfId="0" applyNumberFormat="1" applyFont="1" applyBorder="1" applyAlignment="1" applyProtection="1">
      <alignment horizontal="center" vertical="center" wrapText="1"/>
      <protection locked="0"/>
    </xf>
    <xf numFmtId="167" fontId="4" fillId="0" borderId="41" xfId="0" applyNumberFormat="1" applyFont="1" applyBorder="1" applyAlignment="1" applyProtection="1">
      <alignment horizontal="center" vertical="center" wrapText="1"/>
      <protection locked="0"/>
    </xf>
    <xf numFmtId="164" fontId="4" fillId="11" borderId="42" xfId="2" applyNumberFormat="1" applyFont="1" applyFill="1" applyBorder="1" applyAlignment="1">
      <alignment horizontal="center" vertical="center"/>
    </xf>
    <xf numFmtId="164" fontId="4" fillId="11" borderId="44" xfId="2" applyNumberFormat="1" applyFont="1" applyFill="1" applyBorder="1" applyAlignment="1">
      <alignment horizontal="center" vertical="center"/>
    </xf>
    <xf numFmtId="171" fontId="4" fillId="11" borderId="42" xfId="2" applyNumberFormat="1" applyFont="1" applyFill="1" applyBorder="1" applyAlignment="1">
      <alignment horizontal="center" vertical="center"/>
    </xf>
    <xf numFmtId="171" fontId="4" fillId="11" borderId="44" xfId="2" applyNumberFormat="1" applyFont="1" applyFill="1" applyBorder="1" applyAlignment="1">
      <alignment horizontal="center" vertical="center"/>
    </xf>
    <xf numFmtId="171" fontId="4" fillId="11" borderId="43" xfId="2" applyNumberFormat="1" applyFont="1" applyFill="1" applyBorder="1" applyAlignment="1">
      <alignment horizontal="center" vertical="center"/>
    </xf>
    <xf numFmtId="164" fontId="4" fillId="0" borderId="44" xfId="2" applyNumberFormat="1" applyFont="1" applyBorder="1" applyAlignment="1">
      <alignment horizontal="center" vertical="center"/>
    </xf>
    <xf numFmtId="164" fontId="4" fillId="0" borderId="3" xfId="2" applyNumberFormat="1" applyFont="1" applyBorder="1" applyAlignment="1">
      <alignment horizontal="center" vertical="center"/>
    </xf>
    <xf numFmtId="0" fontId="12" fillId="2" borderId="0" xfId="0" applyFont="1" applyFill="1" applyAlignment="1">
      <alignment horizontal="center" vertical="center" wrapText="1"/>
    </xf>
    <xf numFmtId="0" fontId="4" fillId="0" borderId="0" xfId="0" applyFont="1" applyAlignment="1">
      <alignment horizontal="center" vertical="center"/>
    </xf>
    <xf numFmtId="0" fontId="4" fillId="9" borderId="44" xfId="0" applyFont="1" applyFill="1" applyBorder="1" applyAlignment="1">
      <alignment horizontal="justify" vertical="center" wrapText="1"/>
    </xf>
    <xf numFmtId="0" fontId="12" fillId="2" borderId="16" xfId="0" applyFont="1" applyFill="1" applyBorder="1" applyAlignment="1">
      <alignment horizontal="center" vertical="center" wrapText="1"/>
    </xf>
    <xf numFmtId="0" fontId="4" fillId="0" borderId="18" xfId="0" applyFont="1" applyBorder="1" applyAlignment="1">
      <alignment horizontal="center" vertical="center" wrapText="1"/>
    </xf>
    <xf numFmtId="0" fontId="26" fillId="0" borderId="19" xfId="0" applyFont="1" applyBorder="1" applyAlignment="1">
      <alignment horizontal="center" vertical="center" wrapText="1"/>
    </xf>
    <xf numFmtId="0" fontId="12" fillId="16" borderId="63" xfId="0" applyFont="1" applyFill="1" applyBorder="1" applyAlignment="1">
      <alignment horizontal="center" vertical="center" wrapText="1"/>
    </xf>
    <xf numFmtId="0" fontId="12" fillId="16" borderId="11" xfId="0" applyFont="1" applyFill="1" applyBorder="1" applyAlignment="1">
      <alignment horizontal="center" vertical="center" wrapText="1"/>
    </xf>
    <xf numFmtId="0" fontId="13" fillId="2" borderId="65" xfId="0" applyFont="1" applyFill="1" applyBorder="1" applyAlignment="1">
      <alignment horizontal="center" vertical="center" wrapText="1"/>
    </xf>
    <xf numFmtId="4" fontId="9" fillId="0" borderId="40" xfId="0" applyNumberFormat="1" applyFont="1" applyBorder="1" applyAlignment="1">
      <alignment horizontal="center" vertical="center" wrapText="1"/>
    </xf>
    <xf numFmtId="4" fontId="9" fillId="0" borderId="41" xfId="0" applyNumberFormat="1" applyFont="1" applyBorder="1" applyAlignment="1">
      <alignment horizontal="center" vertical="center" wrapText="1"/>
    </xf>
    <xf numFmtId="4" fontId="28" fillId="0" borderId="41" xfId="0" applyNumberFormat="1" applyFont="1" applyBorder="1" applyAlignment="1">
      <alignment horizontal="center" vertical="center" wrapText="1"/>
    </xf>
    <xf numFmtId="14" fontId="9" fillId="0" borderId="40" xfId="0" applyNumberFormat="1" applyFont="1" applyBorder="1" applyAlignment="1">
      <alignment horizontal="center" vertical="center" wrapText="1"/>
    </xf>
    <xf numFmtId="14" fontId="9" fillId="0" borderId="38" xfId="0" applyNumberFormat="1" applyFont="1" applyBorder="1" applyAlignment="1">
      <alignment horizontal="center" vertical="center" wrapText="1"/>
    </xf>
    <xf numFmtId="165" fontId="15" fillId="0" borderId="41" xfId="0" applyNumberFormat="1" applyFont="1" applyBorder="1" applyAlignment="1">
      <alignment horizontal="center" vertical="center" wrapText="1"/>
    </xf>
    <xf numFmtId="0" fontId="13" fillId="2" borderId="66" xfId="0" applyFont="1" applyFill="1" applyBorder="1" applyAlignment="1">
      <alignment horizontal="center" vertical="center" wrapText="1"/>
    </xf>
    <xf numFmtId="14" fontId="9" fillId="0" borderId="28" xfId="0" applyNumberFormat="1" applyFont="1" applyBorder="1" applyAlignment="1">
      <alignment horizontal="center" vertical="center" wrapText="1"/>
    </xf>
    <xf numFmtId="14" fontId="9" fillId="0" borderId="29" xfId="0" applyNumberFormat="1" applyFont="1" applyBorder="1" applyAlignment="1">
      <alignment horizontal="center" vertical="center" wrapText="1"/>
    </xf>
    <xf numFmtId="4" fontId="9" fillId="0" borderId="28" xfId="0" applyNumberFormat="1" applyFont="1" applyBorder="1" applyAlignment="1">
      <alignment horizontal="center" vertical="center" wrapText="1"/>
    </xf>
    <xf numFmtId="4" fontId="9" fillId="0" borderId="12" xfId="0" applyNumberFormat="1" applyFont="1" applyBorder="1" applyAlignment="1">
      <alignment horizontal="center" vertical="center" wrapText="1"/>
    </xf>
    <xf numFmtId="165" fontId="15" fillId="0" borderId="12" xfId="0" applyNumberFormat="1" applyFont="1" applyBorder="1" applyAlignment="1">
      <alignment horizontal="center" vertical="center" wrapText="1"/>
    </xf>
    <xf numFmtId="9" fontId="9" fillId="0" borderId="44" xfId="1" applyFont="1" applyBorder="1" applyAlignment="1" applyProtection="1">
      <alignment horizontal="center" vertical="center" wrapText="1"/>
    </xf>
    <xf numFmtId="4" fontId="28" fillId="0" borderId="12" xfId="0" applyNumberFormat="1" applyFont="1" applyBorder="1" applyAlignment="1">
      <alignment horizontal="center" vertical="center" wrapText="1"/>
    </xf>
    <xf numFmtId="9" fontId="28" fillId="0" borderId="44" xfId="1" applyFont="1" applyBorder="1" applyAlignment="1" applyProtection="1">
      <alignment horizontal="center" vertical="center" wrapText="1"/>
    </xf>
    <xf numFmtId="9" fontId="9" fillId="0" borderId="29" xfId="1" applyFont="1" applyBorder="1" applyAlignment="1" applyProtection="1">
      <alignment horizontal="center" vertical="center" wrapText="1"/>
    </xf>
    <xf numFmtId="0" fontId="13" fillId="2" borderId="67" xfId="0" applyFont="1" applyFill="1" applyBorder="1" applyAlignment="1">
      <alignment horizontal="center" vertical="center" wrapText="1"/>
    </xf>
    <xf numFmtId="4" fontId="9" fillId="15" borderId="32" xfId="0" applyNumberFormat="1" applyFont="1" applyFill="1" applyBorder="1" applyAlignment="1">
      <alignment horizontal="center" vertical="center" wrapText="1"/>
    </xf>
    <xf numFmtId="4" fontId="9" fillId="15" borderId="33" xfId="0" applyNumberFormat="1" applyFont="1" applyFill="1" applyBorder="1" applyAlignment="1">
      <alignment horizontal="center" vertical="center" wrapText="1"/>
    </xf>
    <xf numFmtId="4" fontId="28" fillId="15" borderId="33" xfId="0" applyNumberFormat="1" applyFont="1" applyFill="1" applyBorder="1" applyAlignment="1">
      <alignment horizontal="center" vertical="center" wrapText="1"/>
    </xf>
    <xf numFmtId="9" fontId="9" fillId="0" borderId="43" xfId="1" applyFont="1" applyFill="1" applyBorder="1" applyAlignment="1" applyProtection="1">
      <alignment horizontal="center" vertical="center" wrapText="1"/>
    </xf>
    <xf numFmtId="4" fontId="28" fillId="0" borderId="33" xfId="0" applyNumberFormat="1" applyFont="1" applyBorder="1" applyAlignment="1">
      <alignment horizontal="center" vertical="center" wrapText="1"/>
    </xf>
    <xf numFmtId="4" fontId="9" fillId="0" borderId="33" xfId="0" applyNumberFormat="1" applyFont="1" applyBorder="1" applyAlignment="1">
      <alignment horizontal="center" vertical="center" wrapText="1"/>
    </xf>
    <xf numFmtId="165" fontId="15" fillId="15" borderId="33" xfId="0" applyNumberFormat="1" applyFont="1" applyFill="1" applyBorder="1" applyAlignment="1">
      <alignment horizontal="center" vertical="center" wrapText="1"/>
    </xf>
    <xf numFmtId="9" fontId="28" fillId="0" borderId="43" xfId="1" applyFont="1" applyBorder="1" applyAlignment="1" applyProtection="1">
      <alignment horizontal="center" vertical="center" wrapText="1"/>
    </xf>
    <xf numFmtId="9" fontId="9" fillId="0" borderId="34" xfId="1" applyFont="1" applyBorder="1" applyAlignment="1" applyProtection="1">
      <alignment horizontal="center" vertical="center" wrapText="1"/>
    </xf>
    <xf numFmtId="0" fontId="13" fillId="2" borderId="37" xfId="0" applyFont="1" applyFill="1" applyBorder="1" applyAlignment="1">
      <alignment horizontal="center" vertical="center" wrapText="1"/>
    </xf>
    <xf numFmtId="0" fontId="4" fillId="3" borderId="3" xfId="0" applyFont="1" applyFill="1" applyBorder="1" applyAlignment="1">
      <alignment horizontal="center" vertical="center" wrapText="1"/>
    </xf>
    <xf numFmtId="1" fontId="4" fillId="3" borderId="3" xfId="0" applyNumberFormat="1" applyFont="1" applyFill="1" applyBorder="1" applyAlignment="1">
      <alignment horizontal="center" vertical="center" wrapText="1"/>
    </xf>
    <xf numFmtId="170" fontId="4" fillId="3" borderId="3" xfId="0" applyNumberFormat="1" applyFont="1" applyFill="1" applyBorder="1" applyAlignment="1">
      <alignment horizontal="center" vertical="center" wrapText="1"/>
    </xf>
    <xf numFmtId="4" fontId="4" fillId="3" borderId="5" xfId="0" applyNumberFormat="1" applyFont="1" applyFill="1" applyBorder="1" applyAlignment="1">
      <alignment horizontal="center" vertical="center" wrapText="1"/>
    </xf>
    <xf numFmtId="2" fontId="12" fillId="6" borderId="3" xfId="0" applyNumberFormat="1" applyFont="1" applyFill="1" applyBorder="1" applyAlignment="1">
      <alignment horizontal="center" vertical="center" wrapText="1"/>
    </xf>
    <xf numFmtId="164" fontId="12" fillId="6" borderId="3" xfId="0" applyNumberFormat="1" applyFont="1" applyFill="1" applyBorder="1" applyAlignment="1">
      <alignment horizontal="center" vertical="center" wrapText="1"/>
    </xf>
    <xf numFmtId="1" fontId="12" fillId="6" borderId="3" xfId="0" applyNumberFormat="1" applyFont="1" applyFill="1" applyBorder="1" applyAlignment="1">
      <alignment horizontal="center" vertical="center" wrapText="1"/>
    </xf>
    <xf numFmtId="170" fontId="12" fillId="6" borderId="3" xfId="0" applyNumberFormat="1" applyFont="1" applyFill="1" applyBorder="1" applyAlignment="1">
      <alignment horizontal="center" vertical="center" wrapText="1"/>
    </xf>
    <xf numFmtId="2" fontId="12" fillId="6" borderId="9" xfId="0" applyNumberFormat="1" applyFont="1" applyFill="1" applyBorder="1" applyAlignment="1">
      <alignment horizontal="center" vertical="center" wrapText="1"/>
    </xf>
    <xf numFmtId="2" fontId="13" fillId="0" borderId="69" xfId="0" applyNumberFormat="1" applyFont="1" applyBorder="1" applyAlignment="1">
      <alignment horizontal="center" vertical="center" wrapText="1"/>
    </xf>
    <xf numFmtId="0" fontId="14" fillId="2" borderId="5" xfId="0" applyFont="1" applyFill="1" applyBorder="1" applyAlignment="1">
      <alignment horizontal="center" vertical="center" wrapText="1"/>
    </xf>
    <xf numFmtId="1" fontId="12" fillId="6" borderId="3" xfId="0" applyNumberFormat="1" applyFont="1" applyFill="1" applyBorder="1" applyAlignment="1" applyProtection="1">
      <alignment horizontal="center" vertical="center" wrapText="1"/>
      <protection hidden="1"/>
    </xf>
    <xf numFmtId="0" fontId="4" fillId="3" borderId="3" xfId="0" applyFont="1" applyFill="1" applyBorder="1" applyAlignment="1" applyProtection="1">
      <alignment horizontal="center" vertical="center" wrapText="1"/>
      <protection hidden="1"/>
    </xf>
    <xf numFmtId="1" fontId="4" fillId="3" borderId="3" xfId="0" applyNumberFormat="1" applyFont="1" applyFill="1" applyBorder="1" applyAlignment="1" applyProtection="1">
      <alignment horizontal="center" vertical="center" wrapText="1"/>
      <protection hidden="1"/>
    </xf>
    <xf numFmtId="170" fontId="4" fillId="3" borderId="3" xfId="0" applyNumberFormat="1" applyFont="1" applyFill="1" applyBorder="1" applyAlignment="1" applyProtection="1">
      <alignment horizontal="center" vertical="center" wrapText="1"/>
      <protection hidden="1"/>
    </xf>
    <xf numFmtId="4" fontId="4" fillId="3" borderId="5" xfId="0" applyNumberFormat="1" applyFont="1" applyFill="1" applyBorder="1" applyAlignment="1" applyProtection="1">
      <alignment horizontal="center" vertical="center" wrapText="1"/>
      <protection hidden="1"/>
    </xf>
    <xf numFmtId="2" fontId="12" fillId="6" borderId="3" xfId="0" applyNumberFormat="1" applyFont="1" applyFill="1" applyBorder="1" applyAlignment="1" applyProtection="1">
      <alignment horizontal="center" vertical="center" wrapText="1"/>
      <protection hidden="1"/>
    </xf>
    <xf numFmtId="164" fontId="12" fillId="6" borderId="3" xfId="0" applyNumberFormat="1" applyFont="1" applyFill="1" applyBorder="1" applyAlignment="1" applyProtection="1">
      <alignment horizontal="center" vertical="center" wrapText="1"/>
      <protection hidden="1"/>
    </xf>
    <xf numFmtId="170" fontId="12" fillId="6" borderId="3" xfId="0" applyNumberFormat="1" applyFont="1" applyFill="1" applyBorder="1" applyAlignment="1" applyProtection="1">
      <alignment horizontal="center" vertical="center" wrapText="1"/>
      <protection hidden="1"/>
    </xf>
    <xf numFmtId="2" fontId="12" fillId="6" borderId="9" xfId="0" applyNumberFormat="1" applyFont="1" applyFill="1" applyBorder="1" applyAlignment="1" applyProtection="1">
      <alignment horizontal="center" vertical="center" wrapText="1"/>
      <protection hidden="1"/>
    </xf>
    <xf numFmtId="9" fontId="13" fillId="0" borderId="60" xfId="1" applyFont="1" applyBorder="1" applyAlignment="1" applyProtection="1">
      <alignment horizontal="center" vertical="center" wrapText="1"/>
      <protection hidden="1"/>
    </xf>
    <xf numFmtId="2" fontId="13" fillId="0" borderId="69" xfId="0" applyNumberFormat="1" applyFont="1" applyBorder="1" applyAlignment="1" applyProtection="1">
      <alignment horizontal="center" vertical="center" wrapText="1"/>
      <protection hidden="1"/>
    </xf>
    <xf numFmtId="4" fontId="4" fillId="0" borderId="28" xfId="0" applyNumberFormat="1" applyFont="1" applyBorder="1" applyAlignment="1" applyProtection="1">
      <alignment horizontal="center" vertical="center" wrapText="1"/>
      <protection locked="0"/>
    </xf>
    <xf numFmtId="4" fontId="15" fillId="0" borderId="12" xfId="0" applyNumberFormat="1" applyFont="1" applyBorder="1" applyAlignment="1" applyProtection="1">
      <alignment horizontal="center" vertical="center" wrapText="1"/>
      <protection locked="0"/>
    </xf>
    <xf numFmtId="4" fontId="4" fillId="0" borderId="32" xfId="0" applyNumberFormat="1" applyFont="1" applyBorder="1" applyAlignment="1" applyProtection="1">
      <alignment horizontal="center" vertical="center" wrapText="1"/>
      <protection locked="0"/>
    </xf>
    <xf numFmtId="4" fontId="15" fillId="0" borderId="33" xfId="0" applyNumberFormat="1" applyFont="1" applyBorder="1" applyAlignment="1" applyProtection="1">
      <alignment horizontal="center" vertical="center" wrapText="1"/>
      <protection locked="0"/>
    </xf>
    <xf numFmtId="0" fontId="13" fillId="2" borderId="37" xfId="0" applyFont="1" applyFill="1" applyBorder="1" applyAlignment="1" applyProtection="1">
      <alignment horizontal="center" vertical="center" wrapText="1"/>
      <protection hidden="1"/>
    </xf>
    <xf numFmtId="9" fontId="4" fillId="0" borderId="42" xfId="1" applyFont="1" applyBorder="1" applyAlignment="1" applyProtection="1">
      <alignment horizontal="center" vertical="center" wrapText="1"/>
      <protection hidden="1"/>
    </xf>
    <xf numFmtId="9" fontId="4" fillId="0" borderId="44" xfId="1" applyFont="1" applyBorder="1" applyAlignment="1" applyProtection="1">
      <alignment horizontal="center" vertical="center" wrapText="1"/>
      <protection hidden="1"/>
    </xf>
    <xf numFmtId="9" fontId="4" fillId="0" borderId="44" xfId="1" applyFont="1" applyFill="1" applyBorder="1" applyAlignment="1" applyProtection="1">
      <alignment horizontal="center" vertical="center" wrapText="1"/>
      <protection hidden="1"/>
    </xf>
    <xf numFmtId="9" fontId="4" fillId="0" borderId="43" xfId="1" applyFont="1" applyFill="1" applyBorder="1" applyAlignment="1" applyProtection="1">
      <alignment horizontal="center" vertical="center" wrapText="1"/>
      <protection hidden="1"/>
    </xf>
    <xf numFmtId="4" fontId="15" fillId="0" borderId="41" xfId="0" applyNumberFormat="1" applyFont="1" applyBorder="1" applyAlignment="1" applyProtection="1">
      <alignment horizontal="center" vertical="center" wrapText="1"/>
      <protection hidden="1"/>
    </xf>
    <xf numFmtId="4" fontId="15" fillId="0" borderId="12" xfId="0" applyNumberFormat="1" applyFont="1" applyBorder="1" applyAlignment="1" applyProtection="1">
      <alignment horizontal="center" vertical="center" wrapText="1"/>
      <protection hidden="1"/>
    </xf>
    <xf numFmtId="4" fontId="15" fillId="0" borderId="33" xfId="0" applyNumberFormat="1" applyFont="1" applyBorder="1" applyAlignment="1" applyProtection="1">
      <alignment horizontal="center" vertical="center" wrapText="1"/>
      <protection hidden="1"/>
    </xf>
    <xf numFmtId="9" fontId="15" fillId="0" borderId="42" xfId="1" applyFont="1" applyBorder="1" applyAlignment="1" applyProtection="1">
      <alignment horizontal="center" vertical="center" wrapText="1"/>
      <protection hidden="1"/>
    </xf>
    <xf numFmtId="9" fontId="4" fillId="0" borderId="50" xfId="1" applyFont="1" applyBorder="1" applyAlignment="1" applyProtection="1">
      <alignment horizontal="center" vertical="center" wrapText="1"/>
      <protection hidden="1"/>
    </xf>
    <xf numFmtId="4" fontId="4" fillId="0" borderId="41" xfId="0" applyNumberFormat="1" applyFont="1" applyBorder="1" applyAlignment="1" applyProtection="1">
      <alignment horizontal="center" vertical="center" wrapText="1"/>
      <protection hidden="1"/>
    </xf>
    <xf numFmtId="9" fontId="15" fillId="0" borderId="44" xfId="1" applyFont="1" applyBorder="1" applyAlignment="1" applyProtection="1">
      <alignment horizontal="center" vertical="center" wrapText="1"/>
      <protection hidden="1"/>
    </xf>
    <xf numFmtId="9" fontId="4" fillId="0" borderId="30" xfId="1" applyFont="1" applyBorder="1" applyAlignment="1" applyProtection="1">
      <alignment horizontal="center" vertical="center" wrapText="1"/>
      <protection hidden="1"/>
    </xf>
    <xf numFmtId="4" fontId="4" fillId="0" borderId="12" xfId="0" applyNumberFormat="1" applyFont="1" applyBorder="1" applyAlignment="1" applyProtection="1">
      <alignment horizontal="center" vertical="center" wrapText="1"/>
      <protection hidden="1"/>
    </xf>
    <xf numFmtId="9" fontId="15" fillId="0" borderId="43" xfId="1" applyFont="1" applyBorder="1" applyAlignment="1" applyProtection="1">
      <alignment horizontal="center" vertical="center" wrapText="1"/>
      <protection hidden="1"/>
    </xf>
    <xf numFmtId="9" fontId="4" fillId="0" borderId="35" xfId="1" applyFont="1" applyBorder="1" applyAlignment="1" applyProtection="1">
      <alignment horizontal="center" vertical="center" wrapText="1"/>
      <protection hidden="1"/>
    </xf>
    <xf numFmtId="4" fontId="4" fillId="0" borderId="33" xfId="0" applyNumberFormat="1" applyFont="1" applyBorder="1" applyAlignment="1" applyProtection="1">
      <alignment horizontal="center" vertical="center" wrapText="1"/>
      <protection hidden="1"/>
    </xf>
    <xf numFmtId="9" fontId="4" fillId="0" borderId="43" xfId="1" applyFont="1" applyBorder="1" applyAlignment="1" applyProtection="1">
      <alignment horizontal="center" vertical="center" wrapText="1"/>
      <protection hidden="1"/>
    </xf>
    <xf numFmtId="14" fontId="4" fillId="0" borderId="40" xfId="0" applyNumberFormat="1" applyFont="1" applyBorder="1" applyAlignment="1" applyProtection="1">
      <alignment horizontal="center" vertical="center" wrapText="1"/>
      <protection locked="0"/>
    </xf>
    <xf numFmtId="14" fontId="4" fillId="0" borderId="38" xfId="0" applyNumberFormat="1" applyFont="1" applyBorder="1" applyAlignment="1" applyProtection="1">
      <alignment horizontal="center" vertical="center" wrapText="1"/>
      <protection locked="0"/>
    </xf>
    <xf numFmtId="4" fontId="4" fillId="0" borderId="40" xfId="0" applyNumberFormat="1" applyFont="1" applyBorder="1" applyAlignment="1" applyProtection="1">
      <alignment horizontal="center" vertical="center" wrapText="1"/>
      <protection locked="0"/>
    </xf>
    <xf numFmtId="14" fontId="4" fillId="0" borderId="28" xfId="0" applyNumberFormat="1" applyFont="1" applyBorder="1" applyAlignment="1" applyProtection="1">
      <alignment horizontal="center" vertical="center" wrapText="1"/>
      <protection locked="0"/>
    </xf>
    <xf numFmtId="14" fontId="4" fillId="0" borderId="29" xfId="0" applyNumberFormat="1" applyFont="1" applyBorder="1" applyAlignment="1" applyProtection="1">
      <alignment horizontal="center" vertical="center" wrapText="1"/>
      <protection locked="0"/>
    </xf>
    <xf numFmtId="14" fontId="4" fillId="0" borderId="32" xfId="0" applyNumberFormat="1" applyFont="1" applyBorder="1" applyAlignment="1" applyProtection="1">
      <alignment horizontal="center" vertical="center" wrapText="1"/>
      <protection locked="0"/>
    </xf>
    <xf numFmtId="14" fontId="4" fillId="0" borderId="34" xfId="0" applyNumberFormat="1" applyFont="1" applyBorder="1" applyAlignment="1" applyProtection="1">
      <alignment horizontal="center" vertical="center" wrapText="1"/>
      <protection locked="0"/>
    </xf>
    <xf numFmtId="4" fontId="4" fillId="15" borderId="32" xfId="0" applyNumberFormat="1" applyFont="1" applyFill="1" applyBorder="1" applyAlignment="1" applyProtection="1">
      <alignment horizontal="center" vertical="center" wrapText="1"/>
      <protection locked="0"/>
    </xf>
    <xf numFmtId="4" fontId="15" fillId="0" borderId="41" xfId="0" applyNumberFormat="1" applyFont="1" applyBorder="1" applyAlignment="1" applyProtection="1">
      <alignment horizontal="center" vertical="center" wrapText="1"/>
      <protection locked="0"/>
    </xf>
    <xf numFmtId="165" fontId="15" fillId="0" borderId="41" xfId="0" applyNumberFormat="1" applyFont="1" applyBorder="1" applyAlignment="1" applyProtection="1">
      <alignment horizontal="center" vertical="center" wrapText="1"/>
      <protection locked="0"/>
    </xf>
    <xf numFmtId="165" fontId="15" fillId="0" borderId="12" xfId="0" applyNumberFormat="1" applyFont="1" applyBorder="1" applyAlignment="1" applyProtection="1">
      <alignment horizontal="center" vertical="center" wrapText="1"/>
      <protection locked="0"/>
    </xf>
    <xf numFmtId="165" fontId="15" fillId="15" borderId="33" xfId="0" applyNumberFormat="1" applyFont="1" applyFill="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hidden="1"/>
    </xf>
    <xf numFmtId="0" fontId="4" fillId="0" borderId="11"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6" xfId="0" applyFont="1" applyBorder="1" applyAlignment="1" applyProtection="1">
      <alignment horizontal="center" vertical="center" wrapText="1"/>
      <protection hidden="1"/>
    </xf>
    <xf numFmtId="0" fontId="12" fillId="2" borderId="13" xfId="0" applyFont="1" applyFill="1" applyBorder="1" applyAlignment="1" applyProtection="1">
      <alignment horizontal="center" vertical="center" wrapText="1"/>
      <protection hidden="1"/>
    </xf>
    <xf numFmtId="0" fontId="15" fillId="0" borderId="18"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12" fillId="2" borderId="16" xfId="0" applyFont="1" applyFill="1" applyBorder="1" applyAlignment="1" applyProtection="1">
      <alignment horizontal="center" vertical="center" wrapText="1"/>
      <protection hidden="1"/>
    </xf>
    <xf numFmtId="0" fontId="15" fillId="0" borderId="19" xfId="0" applyFont="1" applyBorder="1" applyAlignment="1" applyProtection="1">
      <alignment horizontal="center" vertical="center" wrapText="1"/>
      <protection hidden="1"/>
    </xf>
    <xf numFmtId="0" fontId="4" fillId="0" borderId="0" xfId="0" applyFont="1" applyAlignment="1" applyProtection="1">
      <alignment vertical="center"/>
      <protection hidden="1"/>
    </xf>
    <xf numFmtId="0" fontId="4" fillId="0" borderId="0" xfId="0" applyFont="1" applyProtection="1">
      <protection hidden="1"/>
    </xf>
    <xf numFmtId="2" fontId="4" fillId="0" borderId="0" xfId="0" applyNumberFormat="1" applyFont="1" applyProtection="1">
      <protection hidden="1"/>
    </xf>
    <xf numFmtId="0" fontId="12" fillId="2" borderId="11" xfId="0" applyFont="1" applyFill="1" applyBorder="1" applyAlignment="1" applyProtection="1">
      <alignment horizontal="center" vertical="center" wrapText="1"/>
      <protection hidden="1"/>
    </xf>
    <xf numFmtId="0" fontId="12" fillId="2" borderId="4" xfId="0" applyFont="1" applyFill="1" applyBorder="1" applyAlignment="1" applyProtection="1">
      <alignment horizontal="center" vertical="center" wrapText="1"/>
      <protection hidden="1"/>
    </xf>
    <xf numFmtId="0" fontId="12" fillId="16" borderId="63" xfId="0" applyFont="1" applyFill="1" applyBorder="1" applyAlignment="1" applyProtection="1">
      <alignment horizontal="center" vertical="center" wrapText="1"/>
      <protection hidden="1"/>
    </xf>
    <xf numFmtId="0" fontId="12" fillId="16" borderId="11" xfId="0" applyFont="1" applyFill="1" applyBorder="1" applyAlignment="1" applyProtection="1">
      <alignment horizontal="center" vertical="center" wrapText="1"/>
      <protection hidden="1"/>
    </xf>
    <xf numFmtId="0" fontId="14" fillId="2" borderId="69" xfId="0" applyFont="1" applyFill="1" applyBorder="1" applyAlignment="1" applyProtection="1">
      <alignment horizontal="center" vertical="center" wrapText="1"/>
      <protection hidden="1"/>
    </xf>
    <xf numFmtId="0" fontId="13" fillId="2" borderId="65" xfId="0" applyFont="1" applyFill="1" applyBorder="1" applyAlignment="1" applyProtection="1">
      <alignment horizontal="center" vertical="center" wrapText="1"/>
      <protection hidden="1"/>
    </xf>
    <xf numFmtId="14" fontId="4" fillId="0" borderId="40" xfId="0" applyNumberFormat="1" applyFont="1" applyBorder="1" applyAlignment="1" applyProtection="1">
      <alignment horizontal="center" vertical="center" wrapText="1"/>
      <protection hidden="1"/>
    </xf>
    <xf numFmtId="14" fontId="4" fillId="0" borderId="38" xfId="0" applyNumberFormat="1" applyFont="1" applyBorder="1" applyAlignment="1" applyProtection="1">
      <alignment horizontal="center" vertical="center" wrapText="1"/>
      <protection hidden="1"/>
    </xf>
    <xf numFmtId="0" fontId="4" fillId="0" borderId="42" xfId="0" applyFont="1" applyBorder="1" applyAlignment="1" applyProtection="1">
      <alignment horizontal="justify" vertical="center" wrapText="1"/>
      <protection hidden="1"/>
    </xf>
    <xf numFmtId="0" fontId="13" fillId="2" borderId="66" xfId="0" applyFont="1" applyFill="1" applyBorder="1" applyAlignment="1" applyProtection="1">
      <alignment horizontal="center" vertical="center" wrapText="1"/>
      <protection hidden="1"/>
    </xf>
    <xf numFmtId="0" fontId="4" fillId="0" borderId="44" xfId="0" applyFont="1" applyBorder="1" applyAlignment="1" applyProtection="1">
      <alignment horizontal="justify" vertical="center" wrapText="1"/>
      <protection hidden="1"/>
    </xf>
    <xf numFmtId="0" fontId="13" fillId="2" borderId="67" xfId="0" applyFont="1" applyFill="1" applyBorder="1" applyAlignment="1" applyProtection="1">
      <alignment horizontal="center" vertical="center" wrapText="1"/>
      <protection hidden="1"/>
    </xf>
    <xf numFmtId="14" fontId="4" fillId="0" borderId="32" xfId="0" applyNumberFormat="1" applyFont="1" applyBorder="1" applyAlignment="1" applyProtection="1">
      <alignment horizontal="center" vertical="center" wrapText="1"/>
      <protection hidden="1"/>
    </xf>
    <xf numFmtId="14" fontId="4" fillId="0" borderId="34" xfId="0" applyNumberFormat="1" applyFont="1" applyBorder="1" applyAlignment="1" applyProtection="1">
      <alignment horizontal="center" vertical="center" wrapText="1"/>
      <protection hidden="1"/>
    </xf>
    <xf numFmtId="0" fontId="4" fillId="0" borderId="43" xfId="0" applyFont="1" applyBorder="1" applyAlignment="1" applyProtection="1">
      <alignment horizontal="justify" vertical="center" wrapText="1"/>
      <protection hidden="1"/>
    </xf>
    <xf numFmtId="0" fontId="14" fillId="2" borderId="5" xfId="0" applyFont="1" applyFill="1" applyBorder="1" applyAlignment="1" applyProtection="1">
      <alignment horizontal="center" vertical="center" wrapText="1"/>
      <protection hidden="1"/>
    </xf>
    <xf numFmtId="0" fontId="15" fillId="0" borderId="19" xfId="0" applyFont="1" applyBorder="1" applyAlignment="1" applyProtection="1">
      <alignment horizontal="center" vertical="center" wrapText="1"/>
      <protection locked="0"/>
    </xf>
    <xf numFmtId="0" fontId="4" fillId="0" borderId="50" xfId="0" applyFont="1" applyBorder="1" applyAlignment="1" applyProtection="1">
      <alignment horizontal="justify" vertical="center" wrapText="1"/>
      <protection locked="0"/>
    </xf>
    <xf numFmtId="0" fontId="4" fillId="0" borderId="42" xfId="0" applyFont="1" applyBorder="1" applyAlignment="1" applyProtection="1">
      <alignment horizontal="justify" vertical="center" wrapText="1"/>
      <protection locked="0"/>
    </xf>
    <xf numFmtId="0" fontId="4" fillId="0" borderId="44" xfId="0" applyFont="1" applyBorder="1" applyAlignment="1" applyProtection="1">
      <alignment horizontal="justify" vertical="center" wrapText="1"/>
      <protection locked="0"/>
    </xf>
    <xf numFmtId="0" fontId="4" fillId="0" borderId="43" xfId="0" applyFont="1" applyBorder="1" applyAlignment="1" applyProtection="1">
      <alignment horizontal="justify" vertical="center" wrapText="1"/>
      <protection locked="0"/>
    </xf>
    <xf numFmtId="0" fontId="26" fillId="0" borderId="19" xfId="0" applyFont="1" applyBorder="1" applyAlignment="1" applyProtection="1">
      <alignment horizontal="center" vertical="center" wrapText="1"/>
      <protection hidden="1"/>
    </xf>
    <xf numFmtId="0" fontId="14" fillId="2" borderId="72" xfId="0" applyFont="1" applyFill="1" applyBorder="1" applyAlignment="1" applyProtection="1">
      <alignment horizontal="center" vertical="center" wrapText="1"/>
      <protection hidden="1"/>
    </xf>
    <xf numFmtId="0" fontId="14" fillId="5" borderId="63" xfId="0" applyFont="1" applyFill="1" applyBorder="1" applyAlignment="1" applyProtection="1">
      <alignment horizontal="center" vertical="center" wrapText="1"/>
      <protection hidden="1"/>
    </xf>
    <xf numFmtId="0" fontId="14" fillId="5" borderId="11" xfId="0" applyFont="1" applyFill="1" applyBorder="1" applyAlignment="1" applyProtection="1">
      <alignment horizontal="center" vertical="center" wrapText="1"/>
      <protection hidden="1"/>
    </xf>
    <xf numFmtId="1" fontId="4" fillId="0" borderId="41" xfId="0" applyNumberFormat="1" applyFont="1" applyBorder="1" applyAlignment="1" applyProtection="1">
      <alignment horizontal="center" vertical="center" wrapText="1"/>
      <protection hidden="1"/>
    </xf>
    <xf numFmtId="2" fontId="4" fillId="0" borderId="40" xfId="0" applyNumberFormat="1" applyFont="1" applyBorder="1" applyAlignment="1" applyProtection="1">
      <alignment horizontal="center" vertical="center" wrapText="1"/>
      <protection hidden="1"/>
    </xf>
    <xf numFmtId="168" fontId="15" fillId="0" borderId="41" xfId="0" applyNumberFormat="1" applyFont="1" applyBorder="1" applyAlignment="1" applyProtection="1">
      <alignment horizontal="center" vertical="center" wrapText="1"/>
      <protection hidden="1"/>
    </xf>
    <xf numFmtId="168" fontId="15" fillId="0" borderId="12" xfId="0" applyNumberFormat="1" applyFont="1" applyBorder="1" applyAlignment="1" applyProtection="1">
      <alignment horizontal="center" vertical="center" wrapText="1"/>
      <protection hidden="1"/>
    </xf>
    <xf numFmtId="9" fontId="4" fillId="0" borderId="29" xfId="1" applyFont="1" applyBorder="1" applyAlignment="1" applyProtection="1">
      <alignment horizontal="center" vertical="center" wrapText="1"/>
      <protection hidden="1"/>
    </xf>
    <xf numFmtId="1" fontId="4" fillId="0" borderId="33" xfId="0" applyNumberFormat="1" applyFont="1" applyBorder="1" applyAlignment="1" applyProtection="1">
      <alignment horizontal="center" vertical="center" wrapText="1"/>
      <protection hidden="1"/>
    </xf>
    <xf numFmtId="4" fontId="4" fillId="15" borderId="33" xfId="0" applyNumberFormat="1" applyFont="1" applyFill="1" applyBorder="1" applyAlignment="1" applyProtection="1">
      <alignment horizontal="center" vertical="center" wrapText="1"/>
      <protection hidden="1"/>
    </xf>
    <xf numFmtId="4" fontId="15" fillId="15" borderId="33" xfId="0" applyNumberFormat="1" applyFont="1" applyFill="1" applyBorder="1" applyAlignment="1" applyProtection="1">
      <alignment horizontal="center" vertical="center" wrapText="1"/>
      <protection hidden="1"/>
    </xf>
    <xf numFmtId="9" fontId="4" fillId="0" borderId="34" xfId="1" applyFont="1" applyFill="1" applyBorder="1" applyAlignment="1" applyProtection="1">
      <alignment horizontal="center" vertical="center" wrapText="1"/>
      <protection hidden="1"/>
    </xf>
    <xf numFmtId="2" fontId="4" fillId="0" borderId="32" xfId="0" applyNumberFormat="1" applyFont="1" applyBorder="1" applyAlignment="1" applyProtection="1">
      <alignment horizontal="center" vertical="center" wrapText="1"/>
      <protection hidden="1"/>
    </xf>
    <xf numFmtId="168" fontId="15" fillId="0" borderId="33" xfId="0" applyNumberFormat="1" applyFont="1" applyBorder="1" applyAlignment="1" applyProtection="1">
      <alignment horizontal="center" vertical="center" wrapText="1"/>
      <protection hidden="1"/>
    </xf>
    <xf numFmtId="9" fontId="4" fillId="0" borderId="34" xfId="1" applyFont="1" applyBorder="1" applyAlignment="1" applyProtection="1">
      <alignment horizontal="center" vertical="center" wrapText="1"/>
      <protection hidden="1"/>
    </xf>
    <xf numFmtId="0" fontId="4" fillId="4" borderId="3" xfId="0" applyFont="1" applyFill="1" applyBorder="1" applyAlignment="1" applyProtection="1">
      <alignment horizontal="center" vertical="center" wrapText="1"/>
      <protection hidden="1"/>
    </xf>
    <xf numFmtId="1" fontId="4" fillId="4" borderId="3" xfId="0" applyNumberFormat="1" applyFont="1" applyFill="1" applyBorder="1" applyAlignment="1" applyProtection="1">
      <alignment horizontal="center" vertical="center" wrapText="1"/>
      <protection hidden="1"/>
    </xf>
    <xf numFmtId="170" fontId="4" fillId="4" borderId="3" xfId="0" applyNumberFormat="1" applyFont="1" applyFill="1" applyBorder="1" applyAlignment="1" applyProtection="1">
      <alignment horizontal="center" vertical="center" wrapText="1"/>
      <protection hidden="1"/>
    </xf>
    <xf numFmtId="4" fontId="4" fillId="4" borderId="5" xfId="0" applyNumberFormat="1" applyFont="1" applyFill="1" applyBorder="1" applyAlignment="1" applyProtection="1">
      <alignment horizontal="center" vertical="center" wrapText="1"/>
      <protection hidden="1"/>
    </xf>
    <xf numFmtId="2" fontId="14" fillId="5" borderId="3" xfId="0" applyNumberFormat="1" applyFont="1" applyFill="1" applyBorder="1" applyAlignment="1" applyProtection="1">
      <alignment horizontal="center" vertical="center" wrapText="1"/>
      <protection hidden="1"/>
    </xf>
    <xf numFmtId="164" fontId="14" fillId="5" borderId="3" xfId="0" applyNumberFormat="1" applyFont="1" applyFill="1" applyBorder="1" applyAlignment="1" applyProtection="1">
      <alignment horizontal="center" vertical="center" wrapText="1"/>
      <protection hidden="1"/>
    </xf>
    <xf numFmtId="1" fontId="14" fillId="5" borderId="3" xfId="0" applyNumberFormat="1" applyFont="1" applyFill="1" applyBorder="1" applyAlignment="1" applyProtection="1">
      <alignment horizontal="center" vertical="center" wrapText="1"/>
      <protection hidden="1"/>
    </xf>
    <xf numFmtId="170" fontId="14" fillId="5" borderId="3" xfId="0" applyNumberFormat="1" applyFont="1" applyFill="1" applyBorder="1" applyAlignment="1" applyProtection="1">
      <alignment horizontal="center" vertical="center" wrapText="1"/>
      <protection hidden="1"/>
    </xf>
    <xf numFmtId="2" fontId="14" fillId="5" borderId="9" xfId="0" applyNumberFormat="1" applyFont="1" applyFill="1" applyBorder="1" applyAlignment="1" applyProtection="1">
      <alignment horizontal="center" vertical="center" wrapText="1"/>
      <protection hidden="1"/>
    </xf>
    <xf numFmtId="1" fontId="4" fillId="0" borderId="12" xfId="0" applyNumberFormat="1" applyFont="1" applyBorder="1" applyAlignment="1" applyProtection="1">
      <alignment horizontal="center" vertical="center" wrapText="1"/>
      <protection hidden="1"/>
    </xf>
    <xf numFmtId="2" fontId="4" fillId="0" borderId="40" xfId="0" applyNumberFormat="1" applyFont="1" applyBorder="1" applyAlignment="1" applyProtection="1">
      <alignment horizontal="center" vertical="center" wrapText="1"/>
      <protection locked="0"/>
    </xf>
    <xf numFmtId="2" fontId="4" fillId="0" borderId="28" xfId="0" applyNumberFormat="1" applyFont="1" applyBorder="1" applyAlignment="1" applyProtection="1">
      <alignment horizontal="center" vertical="center" wrapText="1"/>
      <protection locked="0"/>
    </xf>
    <xf numFmtId="2" fontId="4" fillId="0" borderId="32" xfId="0" applyNumberFormat="1" applyFont="1" applyBorder="1" applyAlignment="1" applyProtection="1">
      <alignment horizontal="center" vertical="center" wrapText="1"/>
      <protection locked="0"/>
    </xf>
    <xf numFmtId="168" fontId="15" fillId="0" borderId="41" xfId="0" applyNumberFormat="1" applyFont="1" applyBorder="1" applyAlignment="1" applyProtection="1">
      <alignment horizontal="center" vertical="center" wrapText="1"/>
      <protection locked="0"/>
    </xf>
    <xf numFmtId="168" fontId="15" fillId="0" borderId="12" xfId="0" applyNumberFormat="1" applyFont="1" applyBorder="1" applyAlignment="1" applyProtection="1">
      <alignment horizontal="center" vertical="center" wrapText="1"/>
      <protection locked="0"/>
    </xf>
    <xf numFmtId="168" fontId="15" fillId="11" borderId="33" xfId="0" applyNumberFormat="1" applyFont="1" applyFill="1" applyBorder="1" applyAlignment="1" applyProtection="1">
      <alignment horizontal="center" vertical="center" wrapText="1"/>
      <protection locked="0"/>
    </xf>
    <xf numFmtId="0" fontId="4" fillId="0" borderId="5" xfId="0" applyFont="1" applyBorder="1" applyAlignment="1" applyProtection="1">
      <alignment vertical="center" wrapText="1"/>
      <protection hidden="1"/>
    </xf>
    <xf numFmtId="0" fontId="4" fillId="0" borderId="6" xfId="0" applyFont="1" applyBorder="1" applyAlignment="1" applyProtection="1">
      <alignment vertical="center" wrapText="1"/>
      <protection hidden="1"/>
    </xf>
    <xf numFmtId="0" fontId="4" fillId="0" borderId="0" xfId="0" applyFont="1" applyAlignment="1" applyProtection="1">
      <alignment vertical="center" wrapText="1"/>
      <protection hidden="1"/>
    </xf>
    <xf numFmtId="0" fontId="4" fillId="0" borderId="0" xfId="0" applyFont="1" applyAlignment="1" applyProtection="1">
      <alignment wrapText="1"/>
      <protection hidden="1"/>
    </xf>
    <xf numFmtId="0" fontId="14" fillId="2" borderId="15" xfId="0" applyFont="1" applyFill="1" applyBorder="1" applyAlignment="1" applyProtection="1">
      <alignment horizontal="center" vertical="center" wrapText="1"/>
      <protection hidden="1"/>
    </xf>
    <xf numFmtId="0" fontId="14" fillId="2" borderId="60" xfId="0" applyFont="1" applyFill="1" applyBorder="1" applyAlignment="1" applyProtection="1">
      <alignment horizontal="center" vertical="center" wrapText="1"/>
      <protection hidden="1"/>
    </xf>
    <xf numFmtId="0" fontId="14" fillId="2" borderId="71" xfId="0" applyFont="1" applyFill="1" applyBorder="1" applyAlignment="1" applyProtection="1">
      <alignment horizontal="center" vertical="center" wrapText="1"/>
      <protection hidden="1"/>
    </xf>
    <xf numFmtId="0" fontId="14" fillId="2" borderId="49" xfId="0" applyFont="1" applyFill="1" applyBorder="1" applyAlignment="1" applyProtection="1">
      <alignment horizontal="center" vertical="center" wrapText="1"/>
      <protection hidden="1"/>
    </xf>
    <xf numFmtId="14" fontId="4" fillId="0" borderId="76" xfId="0" applyNumberFormat="1" applyFont="1" applyBorder="1" applyAlignment="1" applyProtection="1">
      <alignment horizontal="center" vertical="center" wrapText="1"/>
      <protection hidden="1"/>
    </xf>
    <xf numFmtId="14" fontId="4" fillId="0" borderId="23" xfId="0" applyNumberFormat="1" applyFont="1" applyBorder="1" applyAlignment="1" applyProtection="1">
      <alignment horizontal="center" vertical="center" wrapText="1"/>
      <protection hidden="1"/>
    </xf>
    <xf numFmtId="4" fontId="4" fillId="0" borderId="42" xfId="0" applyNumberFormat="1" applyFont="1" applyBorder="1" applyAlignment="1" applyProtection="1">
      <alignment horizontal="center" vertical="center" wrapText="1"/>
      <protection hidden="1"/>
    </xf>
    <xf numFmtId="170" fontId="15" fillId="0" borderId="62" xfId="0" applyNumberFormat="1" applyFont="1" applyBorder="1" applyAlignment="1" applyProtection="1">
      <alignment horizontal="center" vertical="center" wrapText="1"/>
      <protection hidden="1"/>
    </xf>
    <xf numFmtId="10" fontId="4" fillId="0" borderId="12" xfId="1" applyNumberFormat="1" applyFont="1" applyBorder="1" applyAlignment="1" applyProtection="1">
      <alignment horizontal="center" vertical="center" wrapText="1"/>
      <protection hidden="1"/>
    </xf>
    <xf numFmtId="0" fontId="4" fillId="0" borderId="28" xfId="0" applyFont="1" applyBorder="1" applyAlignment="1" applyProtection="1">
      <alignment horizontal="center" vertical="center" wrapText="1"/>
      <protection hidden="1"/>
    </xf>
    <xf numFmtId="0" fontId="4" fillId="0" borderId="30" xfId="0" applyFont="1" applyBorder="1" applyAlignment="1" applyProtection="1">
      <alignment vertical="center" wrapText="1"/>
      <protection hidden="1"/>
    </xf>
    <xf numFmtId="170" fontId="15" fillId="0" borderId="74" xfId="0" applyNumberFormat="1" applyFont="1" applyBorder="1" applyAlignment="1" applyProtection="1">
      <alignment horizontal="center" vertical="center" wrapText="1"/>
      <protection hidden="1"/>
    </xf>
    <xf numFmtId="0" fontId="4" fillId="0" borderId="32" xfId="0" applyFont="1" applyBorder="1" applyAlignment="1" applyProtection="1">
      <alignment horizontal="center" vertical="center" wrapText="1"/>
      <protection hidden="1"/>
    </xf>
    <xf numFmtId="4" fontId="4" fillId="0" borderId="43" xfId="0" applyNumberFormat="1" applyFont="1" applyBorder="1" applyAlignment="1" applyProtection="1">
      <alignment horizontal="center" vertical="center" wrapText="1"/>
      <protection hidden="1"/>
    </xf>
    <xf numFmtId="170" fontId="15" fillId="0" borderId="77" xfId="0" applyNumberFormat="1" applyFont="1" applyBorder="1" applyAlignment="1" applyProtection="1">
      <alignment horizontal="center" vertical="center" wrapText="1"/>
      <protection hidden="1"/>
    </xf>
    <xf numFmtId="10" fontId="4" fillId="0" borderId="33" xfId="1" applyNumberFormat="1" applyFont="1" applyBorder="1" applyAlignment="1" applyProtection="1">
      <alignment horizontal="center" vertical="center" wrapText="1"/>
      <protection hidden="1"/>
    </xf>
    <xf numFmtId="0" fontId="4" fillId="0" borderId="35" xfId="0" applyFont="1" applyBorder="1" applyAlignment="1" applyProtection="1">
      <alignment vertical="center" wrapText="1"/>
      <protection hidden="1"/>
    </xf>
    <xf numFmtId="0" fontId="13" fillId="2" borderId="13" xfId="0" applyFont="1" applyFill="1" applyBorder="1" applyAlignment="1" applyProtection="1">
      <alignment horizontal="center" vertical="center" wrapText="1"/>
      <protection hidden="1"/>
    </xf>
    <xf numFmtId="167" fontId="12" fillId="2" borderId="3" xfId="0" applyNumberFormat="1" applyFont="1" applyFill="1" applyBorder="1" applyAlignment="1" applyProtection="1">
      <alignment horizontal="center" vertical="center" wrapText="1"/>
      <protection hidden="1"/>
    </xf>
    <xf numFmtId="2" fontId="12" fillId="2" borderId="3" xfId="0" applyNumberFormat="1" applyFont="1" applyFill="1" applyBorder="1" applyAlignment="1" applyProtection="1">
      <alignment horizontal="center" vertical="center" wrapText="1"/>
      <protection hidden="1"/>
    </xf>
    <xf numFmtId="170" fontId="12" fillId="2" borderId="3" xfId="8" applyNumberFormat="1" applyFont="1" applyFill="1" applyBorder="1" applyAlignment="1" applyProtection="1">
      <alignment horizontal="center" vertical="center" wrapText="1"/>
      <protection hidden="1"/>
    </xf>
    <xf numFmtId="165" fontId="4" fillId="0" borderId="0" xfId="0" applyNumberFormat="1" applyFont="1" applyAlignment="1" applyProtection="1">
      <alignment horizontal="center" vertical="center" wrapText="1"/>
      <protection hidden="1"/>
    </xf>
    <xf numFmtId="4" fontId="12" fillId="12" borderId="3" xfId="0" applyNumberFormat="1" applyFont="1" applyFill="1" applyBorder="1" applyAlignment="1" applyProtection="1">
      <alignment horizontal="center" vertical="center" wrapText="1"/>
      <protection hidden="1"/>
    </xf>
    <xf numFmtId="10" fontId="12" fillId="12" borderId="3" xfId="1" applyNumberFormat="1" applyFont="1" applyFill="1" applyBorder="1" applyAlignment="1" applyProtection="1">
      <alignment horizontal="center" vertical="center" wrapText="1"/>
      <protection hidden="1"/>
    </xf>
    <xf numFmtId="164" fontId="12" fillId="0" borderId="0" xfId="0" applyNumberFormat="1" applyFont="1" applyAlignment="1" applyProtection="1">
      <alignment horizontal="center" vertical="center" wrapText="1"/>
      <protection hidden="1"/>
    </xf>
    <xf numFmtId="1" fontId="12" fillId="0" borderId="0" xfId="0" applyNumberFormat="1" applyFont="1" applyAlignment="1" applyProtection="1">
      <alignment horizontal="center" vertical="center" wrapText="1"/>
      <protection hidden="1"/>
    </xf>
    <xf numFmtId="4" fontId="14" fillId="11" borderId="3" xfId="0" applyNumberFormat="1" applyFont="1" applyFill="1" applyBorder="1" applyAlignment="1" applyProtection="1">
      <alignment horizontal="center" vertical="center" wrapText="1"/>
      <protection hidden="1"/>
    </xf>
    <xf numFmtId="10" fontId="14" fillId="11" borderId="3" xfId="1" applyNumberFormat="1" applyFont="1" applyFill="1" applyBorder="1" applyAlignment="1" applyProtection="1">
      <alignment horizontal="center" vertical="center" wrapText="1"/>
      <protection hidden="1"/>
    </xf>
    <xf numFmtId="168" fontId="12" fillId="0" borderId="0" xfId="0" applyNumberFormat="1" applyFont="1" applyAlignment="1" applyProtection="1">
      <alignment horizontal="center" vertical="center" wrapText="1"/>
      <protection hidden="1"/>
    </xf>
    <xf numFmtId="0" fontId="14" fillId="2" borderId="3" xfId="0" applyFont="1" applyFill="1" applyBorder="1" applyAlignment="1" applyProtection="1">
      <alignment horizontal="center" vertical="center" wrapText="1"/>
      <protection hidden="1"/>
    </xf>
    <xf numFmtId="0" fontId="9" fillId="9" borderId="7" xfId="0" applyFont="1" applyFill="1" applyBorder="1" applyAlignment="1" applyProtection="1">
      <alignment horizontal="center" vertical="center" wrapText="1"/>
      <protection hidden="1"/>
    </xf>
    <xf numFmtId="0" fontId="9" fillId="9" borderId="0" xfId="0" applyFont="1" applyFill="1" applyAlignment="1" applyProtection="1">
      <alignment horizontal="center" vertical="center" wrapText="1"/>
      <protection hidden="1"/>
    </xf>
    <xf numFmtId="0" fontId="9" fillId="9" borderId="6" xfId="0" applyFont="1" applyFill="1" applyBorder="1" applyAlignment="1" applyProtection="1">
      <alignment horizontal="center" vertical="center" wrapText="1"/>
      <protection hidden="1"/>
    </xf>
    <xf numFmtId="0" fontId="14" fillId="2" borderId="1" xfId="0" applyFont="1" applyFill="1" applyBorder="1" applyAlignment="1" applyProtection="1">
      <alignment horizontal="center" vertical="center" wrapText="1"/>
      <protection hidden="1"/>
    </xf>
    <xf numFmtId="0" fontId="14" fillId="14" borderId="2" xfId="0" applyFont="1" applyFill="1" applyBorder="1" applyAlignment="1" applyProtection="1">
      <alignment horizontal="center" vertical="center" wrapText="1"/>
      <protection hidden="1"/>
    </xf>
    <xf numFmtId="0" fontId="12" fillId="13" borderId="1" xfId="0" applyFont="1" applyFill="1" applyBorder="1" applyAlignment="1" applyProtection="1">
      <alignment horizontal="center" vertical="center" wrapText="1"/>
      <protection hidden="1"/>
    </xf>
    <xf numFmtId="0" fontId="14" fillId="2" borderId="48" xfId="0" applyFont="1" applyFill="1" applyBorder="1" applyAlignment="1" applyProtection="1">
      <alignment horizontal="center" vertical="center" wrapText="1"/>
      <protection hidden="1"/>
    </xf>
    <xf numFmtId="0" fontId="14" fillId="2" borderId="47" xfId="0" applyFont="1" applyFill="1" applyBorder="1" applyAlignment="1" applyProtection="1">
      <alignment horizontal="center" vertical="center" wrapText="1"/>
      <protection hidden="1"/>
    </xf>
    <xf numFmtId="0" fontId="13" fillId="2" borderId="21" xfId="0" applyFont="1" applyFill="1" applyBorder="1" applyAlignment="1" applyProtection="1">
      <alignment horizontal="center" vertical="center" wrapText="1"/>
      <protection hidden="1"/>
    </xf>
    <xf numFmtId="0" fontId="13" fillId="2" borderId="27" xfId="0" applyFont="1" applyFill="1" applyBorder="1" applyAlignment="1" applyProtection="1">
      <alignment horizontal="center" vertical="center" wrapText="1"/>
      <protection hidden="1"/>
    </xf>
    <xf numFmtId="10" fontId="4" fillId="0" borderId="12" xfId="1" applyNumberFormat="1" applyFont="1" applyFill="1" applyBorder="1" applyAlignment="1" applyProtection="1">
      <alignment horizontal="center" vertical="center" wrapText="1"/>
      <protection hidden="1"/>
    </xf>
    <xf numFmtId="10" fontId="4" fillId="0" borderId="12" xfId="0" applyNumberFormat="1" applyFont="1" applyBorder="1" applyAlignment="1" applyProtection="1">
      <alignment horizontal="center" vertical="center" wrapText="1"/>
      <protection hidden="1"/>
    </xf>
    <xf numFmtId="0" fontId="13" fillId="2" borderId="31" xfId="0" applyFont="1" applyFill="1" applyBorder="1" applyAlignment="1" applyProtection="1">
      <alignment horizontal="center" vertical="center" wrapText="1"/>
      <protection hidden="1"/>
    </xf>
    <xf numFmtId="10" fontId="4" fillId="0" borderId="33" xfId="1" applyNumberFormat="1" applyFont="1" applyFill="1" applyBorder="1" applyAlignment="1" applyProtection="1">
      <alignment horizontal="center" vertical="center" wrapText="1"/>
      <protection hidden="1"/>
    </xf>
    <xf numFmtId="10" fontId="4" fillId="0" borderId="33" xfId="0" applyNumberFormat="1" applyFont="1" applyBorder="1" applyAlignment="1" applyProtection="1">
      <alignment horizontal="center" vertical="center" wrapText="1"/>
      <protection hidden="1"/>
    </xf>
    <xf numFmtId="1" fontId="13" fillId="2" borderId="37" xfId="0" applyNumberFormat="1" applyFont="1" applyFill="1" applyBorder="1" applyAlignment="1" applyProtection="1">
      <alignment horizontal="center" vertical="center" wrapText="1"/>
      <protection hidden="1"/>
    </xf>
    <xf numFmtId="4" fontId="13" fillId="14" borderId="3" xfId="0" applyNumberFormat="1" applyFont="1" applyFill="1" applyBorder="1" applyAlignment="1" applyProtection="1">
      <alignment horizontal="center" vertical="center" wrapText="1"/>
      <protection hidden="1"/>
    </xf>
    <xf numFmtId="10" fontId="13" fillId="14" borderId="3" xfId="1" applyNumberFormat="1" applyFont="1" applyFill="1" applyBorder="1" applyAlignment="1" applyProtection="1">
      <alignment horizontal="center" vertical="center" wrapText="1"/>
      <protection hidden="1"/>
    </xf>
    <xf numFmtId="4" fontId="12" fillId="13" borderId="3" xfId="0" applyNumberFormat="1" applyFont="1" applyFill="1" applyBorder="1" applyAlignment="1" applyProtection="1">
      <alignment horizontal="center" vertical="center" wrapText="1"/>
      <protection hidden="1"/>
    </xf>
    <xf numFmtId="10" fontId="12" fillId="13" borderId="3" xfId="1" applyNumberFormat="1" applyFont="1" applyFill="1" applyBorder="1" applyAlignment="1" applyProtection="1">
      <alignment horizontal="center" vertical="center" wrapText="1"/>
      <protection hidden="1"/>
    </xf>
    <xf numFmtId="169" fontId="4" fillId="0" borderId="0" xfId="1" applyNumberFormat="1" applyFont="1" applyFill="1" applyBorder="1" applyAlignment="1" applyProtection="1">
      <alignment horizontal="center" vertical="center" wrapText="1"/>
      <protection hidden="1"/>
    </xf>
    <xf numFmtId="1" fontId="14" fillId="0" borderId="0" xfId="0" applyNumberFormat="1" applyFont="1" applyAlignment="1" applyProtection="1">
      <alignment horizontal="center" vertical="center" wrapText="1"/>
      <protection hidden="1"/>
    </xf>
    <xf numFmtId="9" fontId="4" fillId="0" borderId="41" xfId="1" applyFont="1" applyBorder="1" applyAlignment="1" applyProtection="1">
      <alignment horizontal="center" vertical="center" wrapText="1"/>
      <protection hidden="1"/>
    </xf>
    <xf numFmtId="9" fontId="4" fillId="0" borderId="12" xfId="1" applyFont="1" applyBorder="1" applyAlignment="1" applyProtection="1">
      <alignment horizontal="center" vertical="center" wrapText="1"/>
      <protection hidden="1"/>
    </xf>
    <xf numFmtId="9" fontId="4" fillId="0" borderId="33" xfId="1" applyFont="1" applyBorder="1" applyAlignment="1" applyProtection="1">
      <alignment horizontal="center" vertical="center" wrapText="1"/>
      <protection hidden="1"/>
    </xf>
    <xf numFmtId="10" fontId="4" fillId="0" borderId="41" xfId="1" applyNumberFormat="1" applyFont="1" applyBorder="1" applyAlignment="1" applyProtection="1">
      <alignment horizontal="center" vertical="center" wrapText="1"/>
      <protection hidden="1"/>
    </xf>
    <xf numFmtId="10" fontId="4" fillId="0" borderId="41" xfId="1" applyNumberFormat="1" applyFont="1" applyFill="1" applyBorder="1" applyAlignment="1" applyProtection="1">
      <alignment horizontal="center" vertical="center" wrapText="1"/>
      <protection hidden="1"/>
    </xf>
    <xf numFmtId="10" fontId="4" fillId="0" borderId="41" xfId="0" applyNumberFormat="1" applyFont="1" applyBorder="1" applyAlignment="1" applyProtection="1">
      <alignment horizontal="center" vertical="center" wrapText="1"/>
      <protection hidden="1"/>
    </xf>
    <xf numFmtId="14" fontId="4" fillId="0" borderId="76" xfId="0" applyNumberFormat="1" applyFont="1" applyBorder="1" applyAlignment="1" applyProtection="1">
      <alignment horizontal="center" vertical="center" wrapText="1"/>
      <protection locked="0"/>
    </xf>
    <xf numFmtId="14" fontId="4" fillId="0" borderId="23" xfId="0" applyNumberFormat="1"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hidden="1"/>
    </xf>
    <xf numFmtId="0" fontId="4" fillId="0" borderId="7" xfId="0" applyFont="1" applyBorder="1" applyAlignment="1" applyProtection="1">
      <alignment vertical="center"/>
      <protection hidden="1"/>
    </xf>
    <xf numFmtId="0" fontId="4" fillId="0" borderId="6" xfId="0" applyFont="1" applyBorder="1" applyProtection="1">
      <protection hidden="1"/>
    </xf>
    <xf numFmtId="0" fontId="12" fillId="2" borderId="10" xfId="0" applyFont="1" applyFill="1" applyBorder="1" applyAlignment="1" applyProtection="1">
      <alignment horizontal="center" vertical="center" wrapText="1"/>
      <protection hidden="1"/>
    </xf>
    <xf numFmtId="0" fontId="14" fillId="15" borderId="63" xfId="0" applyFont="1" applyFill="1" applyBorder="1" applyAlignment="1" applyProtection="1">
      <alignment horizontal="center" vertical="center" wrapText="1"/>
      <protection hidden="1"/>
    </xf>
    <xf numFmtId="0" fontId="14" fillId="15" borderId="64" xfId="0" applyFont="1" applyFill="1" applyBorder="1" applyAlignment="1" applyProtection="1">
      <alignment horizontal="center" vertical="center" wrapText="1"/>
      <protection hidden="1"/>
    </xf>
    <xf numFmtId="0" fontId="14" fillId="11" borderId="1" xfId="0" applyFont="1" applyFill="1" applyBorder="1" applyAlignment="1" applyProtection="1">
      <alignment horizontal="center" vertical="center" wrapText="1"/>
      <protection hidden="1"/>
    </xf>
    <xf numFmtId="0" fontId="14" fillId="11" borderId="48" xfId="0" applyFont="1" applyFill="1" applyBorder="1" applyAlignment="1" applyProtection="1">
      <alignment horizontal="center" vertical="center" wrapText="1"/>
      <protection hidden="1"/>
    </xf>
    <xf numFmtId="0" fontId="14" fillId="11" borderId="11" xfId="0" applyFont="1" applyFill="1" applyBorder="1" applyAlignment="1" applyProtection="1">
      <alignment horizontal="center" vertical="center" wrapText="1"/>
      <protection hidden="1"/>
    </xf>
    <xf numFmtId="1" fontId="4" fillId="0" borderId="40" xfId="0" applyNumberFormat="1" applyFont="1" applyBorder="1" applyAlignment="1" applyProtection="1">
      <alignment horizontal="center" vertical="center" wrapText="1"/>
      <protection hidden="1"/>
    </xf>
    <xf numFmtId="9" fontId="4" fillId="0" borderId="38" xfId="1" applyFont="1" applyBorder="1" applyAlignment="1" applyProtection="1">
      <alignment horizontal="center" vertical="center" wrapText="1"/>
      <protection hidden="1"/>
    </xf>
    <xf numFmtId="9" fontId="4" fillId="0" borderId="41" xfId="1" applyFont="1" applyFill="1" applyBorder="1" applyAlignment="1" applyProtection="1">
      <alignment horizontal="center" vertical="center" wrapText="1"/>
      <protection hidden="1"/>
    </xf>
    <xf numFmtId="2" fontId="4" fillId="0" borderId="38" xfId="1" applyNumberFormat="1" applyFont="1" applyBorder="1" applyAlignment="1" applyProtection="1">
      <alignment horizontal="center" vertical="center" wrapText="1"/>
      <protection hidden="1"/>
    </xf>
    <xf numFmtId="9" fontId="15" fillId="0" borderId="41" xfId="1" applyFont="1" applyFill="1" applyBorder="1" applyAlignment="1" applyProtection="1">
      <alignment horizontal="center" vertical="center" wrapText="1"/>
      <protection hidden="1"/>
    </xf>
    <xf numFmtId="2" fontId="4" fillId="0" borderId="42" xfId="1" applyNumberFormat="1" applyFont="1" applyBorder="1" applyAlignment="1" applyProtection="1">
      <alignment horizontal="center" vertical="center" wrapText="1"/>
      <protection hidden="1"/>
    </xf>
    <xf numFmtId="0" fontId="4" fillId="0" borderId="26" xfId="0" applyFont="1" applyBorder="1" applyAlignment="1" applyProtection="1">
      <alignment horizontal="justify" vertical="center" wrapText="1"/>
      <protection hidden="1"/>
    </xf>
    <xf numFmtId="0" fontId="4" fillId="0" borderId="22" xfId="0" applyFont="1" applyBorder="1" applyAlignment="1" applyProtection="1">
      <alignment horizontal="justify" vertical="center" wrapText="1"/>
      <protection hidden="1"/>
    </xf>
    <xf numFmtId="1" fontId="4" fillId="0" borderId="28" xfId="0" applyNumberFormat="1" applyFont="1" applyBorder="1" applyAlignment="1" applyProtection="1">
      <alignment horizontal="center" vertical="center" wrapText="1"/>
      <protection hidden="1"/>
    </xf>
    <xf numFmtId="9" fontId="4" fillId="0" borderId="12" xfId="1" applyFont="1" applyFill="1" applyBorder="1" applyAlignment="1" applyProtection="1">
      <alignment horizontal="center" vertical="center" wrapText="1"/>
      <protection hidden="1"/>
    </xf>
    <xf numFmtId="2" fontId="4" fillId="0" borderId="29" xfId="1" applyNumberFormat="1" applyFont="1" applyBorder="1" applyAlignment="1" applyProtection="1">
      <alignment horizontal="center" vertical="center" wrapText="1"/>
      <protection hidden="1"/>
    </xf>
    <xf numFmtId="9" fontId="15" fillId="0" borderId="12" xfId="1" applyFont="1" applyFill="1" applyBorder="1" applyAlignment="1" applyProtection="1">
      <alignment horizontal="center" vertical="center" wrapText="1"/>
      <protection hidden="1"/>
    </xf>
    <xf numFmtId="2" fontId="4" fillId="0" borderId="44" xfId="1" applyNumberFormat="1" applyFont="1" applyBorder="1" applyAlignment="1" applyProtection="1">
      <alignment horizontal="center" vertical="center" wrapText="1"/>
      <protection hidden="1"/>
    </xf>
    <xf numFmtId="1" fontId="4" fillId="0" borderId="32" xfId="0" applyNumberFormat="1" applyFont="1" applyBorder="1" applyAlignment="1" applyProtection="1">
      <alignment horizontal="center" vertical="center" wrapText="1"/>
      <protection hidden="1"/>
    </xf>
    <xf numFmtId="9" fontId="4" fillId="0" borderId="33" xfId="1" applyFont="1" applyFill="1" applyBorder="1" applyAlignment="1" applyProtection="1">
      <alignment horizontal="center" vertical="center" wrapText="1"/>
      <protection hidden="1"/>
    </xf>
    <xf numFmtId="2" fontId="4" fillId="0" borderId="34" xfId="1" applyNumberFormat="1" applyFont="1" applyBorder="1" applyAlignment="1" applyProtection="1">
      <alignment horizontal="center" vertical="center" wrapText="1"/>
      <protection hidden="1"/>
    </xf>
    <xf numFmtId="9" fontId="15" fillId="0" borderId="33" xfId="1" applyFont="1" applyFill="1" applyBorder="1" applyAlignment="1" applyProtection="1">
      <alignment horizontal="center" vertical="center" wrapText="1"/>
      <protection hidden="1"/>
    </xf>
    <xf numFmtId="2" fontId="4" fillId="0" borderId="43" xfId="1" applyNumberFormat="1" applyFont="1" applyBorder="1" applyAlignment="1" applyProtection="1">
      <alignment horizontal="center" vertical="center" wrapText="1"/>
      <protection hidden="1"/>
    </xf>
    <xf numFmtId="0" fontId="4" fillId="15" borderId="3" xfId="0" applyFont="1" applyFill="1" applyBorder="1" applyAlignment="1" applyProtection="1">
      <alignment horizontal="center" vertical="center" wrapText="1"/>
      <protection hidden="1"/>
    </xf>
    <xf numFmtId="1" fontId="4" fillId="15" borderId="3" xfId="0" applyNumberFormat="1" applyFont="1" applyFill="1" applyBorder="1" applyAlignment="1" applyProtection="1">
      <alignment horizontal="center" vertical="center" wrapText="1"/>
      <protection hidden="1"/>
    </xf>
    <xf numFmtId="9" fontId="4" fillId="15" borderId="3" xfId="1" applyFont="1" applyFill="1" applyBorder="1" applyAlignment="1" applyProtection="1">
      <alignment horizontal="center" vertical="center" wrapText="1"/>
      <protection hidden="1"/>
    </xf>
    <xf numFmtId="2" fontId="4" fillId="15" borderId="3" xfId="1" applyNumberFormat="1" applyFont="1" applyFill="1" applyBorder="1" applyAlignment="1" applyProtection="1">
      <alignment horizontal="center" vertical="center" wrapText="1"/>
      <protection hidden="1"/>
    </xf>
    <xf numFmtId="1" fontId="14" fillId="11" borderId="3" xfId="0" applyNumberFormat="1" applyFont="1" applyFill="1" applyBorder="1" applyAlignment="1" applyProtection="1">
      <alignment horizontal="center" vertical="center" wrapText="1"/>
      <protection hidden="1"/>
    </xf>
    <xf numFmtId="164" fontId="14" fillId="11" borderId="3" xfId="0" applyNumberFormat="1" applyFont="1" applyFill="1" applyBorder="1" applyAlignment="1" applyProtection="1">
      <alignment horizontal="center" vertical="center" wrapText="1"/>
      <protection hidden="1"/>
    </xf>
    <xf numFmtId="9" fontId="14" fillId="11" borderId="5" xfId="1" applyFont="1" applyFill="1" applyBorder="1" applyAlignment="1" applyProtection="1">
      <alignment horizontal="center" vertical="center" wrapText="1"/>
      <protection hidden="1"/>
    </xf>
    <xf numFmtId="2" fontId="14" fillId="11" borderId="5" xfId="1" applyNumberFormat="1" applyFont="1" applyFill="1" applyBorder="1" applyAlignment="1" applyProtection="1">
      <alignment horizontal="center" vertical="center" wrapText="1"/>
      <protection hidden="1"/>
    </xf>
    <xf numFmtId="9" fontId="14" fillId="11" borderId="3" xfId="1" applyFont="1" applyFill="1" applyBorder="1" applyAlignment="1" applyProtection="1">
      <alignment horizontal="center" vertical="center" wrapText="1"/>
      <protection hidden="1"/>
    </xf>
    <xf numFmtId="9" fontId="14" fillId="2" borderId="3" xfId="1" applyFont="1" applyFill="1" applyBorder="1" applyAlignment="1" applyProtection="1">
      <alignment horizontal="center" vertical="center" wrapText="1"/>
      <protection hidden="1"/>
    </xf>
    <xf numFmtId="9" fontId="4" fillId="9" borderId="41" xfId="1" applyFont="1" applyFill="1" applyBorder="1" applyAlignment="1" applyProtection="1">
      <alignment horizontal="center" vertical="center" wrapText="1"/>
      <protection locked="0"/>
    </xf>
    <xf numFmtId="0" fontId="4" fillId="0" borderId="37" xfId="0" applyFont="1" applyBorder="1" applyAlignment="1" applyProtection="1">
      <alignment horizontal="center" vertical="center" wrapText="1"/>
      <protection hidden="1"/>
    </xf>
    <xf numFmtId="9" fontId="15" fillId="0" borderId="38" xfId="1" applyFont="1" applyBorder="1" applyAlignment="1" applyProtection="1">
      <alignment horizontal="center" vertical="center" wrapText="1"/>
      <protection hidden="1"/>
    </xf>
    <xf numFmtId="9" fontId="4" fillId="0" borderId="40" xfId="1" applyFont="1" applyBorder="1" applyAlignment="1" applyProtection="1">
      <alignment horizontal="center" vertical="center" wrapText="1"/>
      <protection hidden="1"/>
    </xf>
    <xf numFmtId="0" fontId="4" fillId="0" borderId="38" xfId="0" applyFont="1" applyBorder="1" applyAlignment="1" applyProtection="1">
      <alignment horizontal="center" vertical="center" wrapText="1"/>
      <protection hidden="1"/>
    </xf>
    <xf numFmtId="9" fontId="15" fillId="0" borderId="29" xfId="1" applyFont="1" applyBorder="1" applyAlignment="1" applyProtection="1">
      <alignment horizontal="center" vertical="center" wrapText="1"/>
      <protection hidden="1"/>
    </xf>
    <xf numFmtId="9" fontId="4" fillId="0" borderId="28" xfId="1" applyFont="1" applyBorder="1" applyAlignment="1" applyProtection="1">
      <alignment horizontal="center" vertical="center" wrapText="1"/>
      <protection hidden="1"/>
    </xf>
    <xf numFmtId="0" fontId="4" fillId="0" borderId="29" xfId="0" applyFont="1" applyBorder="1" applyAlignment="1" applyProtection="1">
      <alignment horizontal="center" vertical="center" wrapText="1"/>
      <protection hidden="1"/>
    </xf>
    <xf numFmtId="9" fontId="15" fillId="0" borderId="34" xfId="1" applyFont="1" applyBorder="1" applyAlignment="1" applyProtection="1">
      <alignment horizontal="center" vertical="center" wrapText="1"/>
      <protection hidden="1"/>
    </xf>
    <xf numFmtId="9" fontId="4" fillId="0" borderId="32" xfId="1" applyFont="1" applyBorder="1" applyAlignment="1" applyProtection="1">
      <alignment horizontal="center" vertical="center" wrapText="1"/>
      <protection hidden="1"/>
    </xf>
    <xf numFmtId="0" fontId="4" fillId="0" borderId="34" xfId="0" applyFont="1" applyBorder="1" applyAlignment="1" applyProtection="1">
      <alignment horizontal="center" vertical="center" wrapText="1"/>
      <protection hidden="1"/>
    </xf>
    <xf numFmtId="9" fontId="4" fillId="15" borderId="5" xfId="1" applyFont="1" applyFill="1" applyBorder="1" applyAlignment="1" applyProtection="1">
      <alignment horizontal="center" vertical="center" wrapText="1"/>
      <protection hidden="1"/>
    </xf>
    <xf numFmtId="9" fontId="14" fillId="11" borderId="9" xfId="1" applyFont="1" applyFill="1" applyBorder="1" applyAlignment="1" applyProtection="1">
      <alignment horizontal="center" vertical="center" wrapText="1"/>
      <protection hidden="1"/>
    </xf>
    <xf numFmtId="1" fontId="13" fillId="0" borderId="69" xfId="0" applyNumberFormat="1" applyFont="1" applyBorder="1" applyAlignment="1" applyProtection="1">
      <alignment horizontal="center" vertical="center" wrapText="1"/>
      <protection hidden="1"/>
    </xf>
    <xf numFmtId="0" fontId="12" fillId="2" borderId="37" xfId="0" applyFont="1" applyFill="1" applyBorder="1" applyAlignment="1" applyProtection="1">
      <alignment horizontal="center" vertical="center" wrapText="1"/>
      <protection hidden="1"/>
    </xf>
    <xf numFmtId="0" fontId="15" fillId="0" borderId="37" xfId="0" applyFont="1" applyBorder="1" applyAlignment="1" applyProtection="1">
      <alignment horizontal="center" vertical="center" wrapText="1"/>
      <protection hidden="1"/>
    </xf>
    <xf numFmtId="0" fontId="12" fillId="2" borderId="37" xfId="0" applyFont="1" applyFill="1" applyBorder="1" applyAlignment="1" applyProtection="1">
      <alignment vertical="center" wrapText="1"/>
      <protection hidden="1"/>
    </xf>
    <xf numFmtId="0" fontId="14" fillId="15" borderId="1" xfId="0" applyFont="1" applyFill="1" applyBorder="1" applyAlignment="1" applyProtection="1">
      <alignment horizontal="center" vertical="center" wrapText="1"/>
      <protection hidden="1"/>
    </xf>
    <xf numFmtId="0" fontId="14" fillId="11" borderId="63" xfId="0" applyFont="1" applyFill="1" applyBorder="1" applyAlignment="1" applyProtection="1">
      <alignment horizontal="center" vertical="center" wrapText="1"/>
      <protection hidden="1"/>
    </xf>
    <xf numFmtId="0" fontId="14" fillId="11" borderId="64" xfId="0" applyFont="1" applyFill="1" applyBorder="1" applyAlignment="1" applyProtection="1">
      <alignment horizontal="center" vertical="center" wrapText="1"/>
      <protection hidden="1"/>
    </xf>
    <xf numFmtId="1" fontId="4" fillId="0" borderId="42" xfId="0" applyNumberFormat="1" applyFont="1" applyBorder="1" applyAlignment="1" applyProtection="1">
      <alignment horizontal="center" vertical="center" wrapText="1"/>
      <protection hidden="1"/>
    </xf>
    <xf numFmtId="1" fontId="4" fillId="0" borderId="45" xfId="0" applyNumberFormat="1" applyFont="1" applyBorder="1" applyAlignment="1" applyProtection="1">
      <alignment horizontal="center" vertical="center" wrapText="1"/>
      <protection hidden="1"/>
    </xf>
    <xf numFmtId="1" fontId="4" fillId="0" borderId="44" xfId="0" applyNumberFormat="1" applyFont="1" applyBorder="1" applyAlignment="1" applyProtection="1">
      <alignment horizontal="center" vertical="center" wrapText="1"/>
      <protection hidden="1"/>
    </xf>
    <xf numFmtId="1" fontId="4" fillId="0" borderId="43" xfId="0" applyNumberFormat="1" applyFont="1" applyBorder="1" applyAlignment="1" applyProtection="1">
      <alignment horizontal="center" vertical="center" wrapText="1"/>
      <protection hidden="1"/>
    </xf>
    <xf numFmtId="0" fontId="4" fillId="0" borderId="22" xfId="0" applyFont="1" applyBorder="1" applyAlignment="1" applyProtection="1">
      <alignment horizontal="center" vertical="center" wrapText="1"/>
      <protection hidden="1"/>
    </xf>
    <xf numFmtId="2" fontId="4" fillId="15" borderId="3" xfId="0" applyNumberFormat="1" applyFont="1" applyFill="1" applyBorder="1" applyAlignment="1" applyProtection="1">
      <alignment horizontal="center" vertical="center" wrapText="1"/>
      <protection hidden="1"/>
    </xf>
    <xf numFmtId="164" fontId="4" fillId="15" borderId="5" xfId="0" applyNumberFormat="1" applyFont="1" applyFill="1" applyBorder="1" applyAlignment="1" applyProtection="1">
      <alignment horizontal="center" vertical="center" wrapText="1"/>
      <protection hidden="1"/>
    </xf>
    <xf numFmtId="10" fontId="14" fillId="2" borderId="3" xfId="1" applyNumberFormat="1" applyFont="1" applyFill="1" applyBorder="1" applyAlignment="1" applyProtection="1">
      <alignment horizontal="center" vertical="center" wrapText="1"/>
      <protection hidden="1"/>
    </xf>
    <xf numFmtId="0" fontId="4" fillId="0" borderId="5" xfId="0" applyFont="1" applyBorder="1" applyAlignment="1">
      <alignment vertical="center" wrapText="1"/>
    </xf>
    <xf numFmtId="0" fontId="4" fillId="0" borderId="6" xfId="0" applyFont="1" applyBorder="1" applyAlignment="1">
      <alignment vertical="center" wrapText="1"/>
    </xf>
    <xf numFmtId="0" fontId="26" fillId="0" borderId="11" xfId="0" applyFont="1" applyBorder="1" applyAlignment="1">
      <alignment horizontal="center" vertical="center"/>
    </xf>
    <xf numFmtId="0" fontId="27" fillId="0" borderId="18" xfId="0" applyFont="1" applyBorder="1" applyAlignment="1">
      <alignment horizontal="center" vertical="center" wrapText="1"/>
    </xf>
    <xf numFmtId="0" fontId="27" fillId="0" borderId="15" xfId="0" applyFont="1" applyBorder="1" applyAlignment="1">
      <alignment horizontal="center" vertical="center" wrapText="1"/>
    </xf>
    <xf numFmtId="165" fontId="26" fillId="0" borderId="53" xfId="0" applyNumberFormat="1" applyFont="1" applyBorder="1" applyAlignment="1">
      <alignment horizontal="center" vertical="top" wrapText="1"/>
    </xf>
    <xf numFmtId="165" fontId="26" fillId="0" borderId="49" xfId="0" applyNumberFormat="1" applyFont="1" applyBorder="1" applyAlignment="1">
      <alignment horizontal="center" vertical="top" wrapText="1"/>
    </xf>
    <xf numFmtId="165" fontId="26" fillId="0" borderId="22" xfId="0" applyNumberFormat="1" applyFont="1" applyBorder="1" applyAlignment="1">
      <alignment horizontal="center" vertical="top" wrapText="1"/>
    </xf>
    <xf numFmtId="0" fontId="27" fillId="0" borderId="63" xfId="0" applyFont="1" applyBorder="1" applyAlignment="1">
      <alignment horizontal="center" vertical="top" wrapText="1"/>
    </xf>
    <xf numFmtId="0" fontId="27" fillId="0" borderId="71" xfId="0" applyFont="1" applyBorder="1" applyAlignment="1">
      <alignment horizontal="center" vertical="top" wrapText="1"/>
    </xf>
    <xf numFmtId="0" fontId="27" fillId="0" borderId="60" xfId="0" applyFont="1" applyBorder="1" applyAlignment="1">
      <alignment horizontal="center" vertical="top" wrapText="1"/>
    </xf>
    <xf numFmtId="0" fontId="26" fillId="0" borderId="41" xfId="0" applyFont="1" applyBorder="1" applyAlignment="1">
      <alignment horizontal="center" vertical="top" wrapText="1"/>
    </xf>
    <xf numFmtId="0" fontId="26" fillId="0" borderId="12" xfId="0" applyFont="1" applyBorder="1" applyAlignment="1">
      <alignment horizontal="center" vertical="top" wrapText="1"/>
    </xf>
    <xf numFmtId="0" fontId="26" fillId="0" borderId="33" xfId="0" applyFont="1" applyBorder="1" applyAlignment="1">
      <alignment horizontal="center" vertical="top" wrapText="1"/>
    </xf>
    <xf numFmtId="0" fontId="26" fillId="0" borderId="42" xfId="0" applyFont="1" applyBorder="1" applyAlignment="1">
      <alignment horizontal="center" vertical="top" wrapText="1"/>
    </xf>
    <xf numFmtId="0" fontId="26" fillId="0" borderId="44" xfId="0" applyFont="1" applyBorder="1" applyAlignment="1">
      <alignment horizontal="center" vertical="top" wrapText="1"/>
    </xf>
    <xf numFmtId="0" fontId="26" fillId="0" borderId="43" xfId="0" applyFont="1" applyBorder="1" applyAlignment="1">
      <alignment horizontal="center" vertical="top" wrapText="1"/>
    </xf>
    <xf numFmtId="9" fontId="27" fillId="0" borderId="64" xfId="1" applyFont="1" applyBorder="1" applyAlignment="1" applyProtection="1">
      <alignment horizontal="center" vertical="center" wrapText="1"/>
    </xf>
    <xf numFmtId="9" fontId="27" fillId="0" borderId="24" xfId="1" applyFont="1" applyBorder="1" applyAlignment="1" applyProtection="1">
      <alignment horizontal="center" vertical="center" wrapText="1"/>
    </xf>
    <xf numFmtId="9" fontId="27" fillId="0" borderId="63" xfId="1" applyFont="1" applyBorder="1" applyAlignment="1" applyProtection="1">
      <alignment horizontal="center" vertical="center" wrapText="1"/>
    </xf>
    <xf numFmtId="9" fontId="27" fillId="0" borderId="76" xfId="1" applyFont="1" applyBorder="1" applyAlignment="1" applyProtection="1">
      <alignment horizontal="center" vertical="center" wrapText="1"/>
    </xf>
    <xf numFmtId="4" fontId="27" fillId="0" borderId="45" xfId="0" applyNumberFormat="1" applyFont="1" applyBorder="1" applyAlignment="1">
      <alignment horizontal="center" vertical="center" wrapText="1"/>
    </xf>
    <xf numFmtId="4" fontId="27" fillId="0" borderId="22" xfId="0" applyNumberFormat="1" applyFont="1" applyBorder="1" applyAlignment="1">
      <alignment horizontal="center" vertical="center" wrapText="1"/>
    </xf>
    <xf numFmtId="9" fontId="27" fillId="0" borderId="47" xfId="1" applyFont="1" applyBorder="1" applyAlignment="1" applyProtection="1">
      <alignment horizontal="center" vertical="center" wrapText="1"/>
    </xf>
    <xf numFmtId="9" fontId="27" fillId="0" borderId="23" xfId="1" applyFont="1" applyBorder="1" applyAlignment="1" applyProtection="1">
      <alignment horizontal="center" vertical="center" wrapText="1"/>
    </xf>
    <xf numFmtId="4" fontId="26" fillId="0" borderId="52" xfId="0" applyNumberFormat="1" applyFont="1" applyBorder="1" applyAlignment="1">
      <alignment horizontal="center" vertical="top" wrapText="1"/>
    </xf>
    <xf numFmtId="4" fontId="26" fillId="0" borderId="71" xfId="0" applyNumberFormat="1" applyFont="1" applyBorder="1" applyAlignment="1">
      <alignment horizontal="center" vertical="top" wrapText="1"/>
    </xf>
    <xf numFmtId="4" fontId="26" fillId="0" borderId="60" xfId="0" applyNumberFormat="1" applyFont="1" applyBorder="1" applyAlignment="1">
      <alignment horizontal="center" vertical="top" wrapText="1"/>
    </xf>
    <xf numFmtId="4" fontId="26" fillId="0" borderId="53" xfId="0" applyNumberFormat="1" applyFont="1" applyBorder="1" applyAlignment="1">
      <alignment horizontal="center" vertical="top" wrapText="1"/>
    </xf>
    <xf numFmtId="4" fontId="26" fillId="0" borderId="49" xfId="0" applyNumberFormat="1" applyFont="1" applyBorder="1" applyAlignment="1">
      <alignment horizontal="center" vertical="top" wrapText="1"/>
    </xf>
    <xf numFmtId="4" fontId="26" fillId="0" borderId="22" xfId="0" applyNumberFormat="1" applyFont="1" applyBorder="1" applyAlignment="1">
      <alignment horizontal="center" vertical="top" wrapText="1"/>
    </xf>
    <xf numFmtId="4" fontId="26" fillId="0" borderId="81" xfId="0" applyNumberFormat="1" applyFont="1" applyBorder="1" applyAlignment="1">
      <alignment horizontal="center" vertical="top" wrapText="1"/>
    </xf>
    <xf numFmtId="4" fontId="26" fillId="0" borderId="54" xfId="0" applyNumberFormat="1" applyFont="1" applyBorder="1" applyAlignment="1">
      <alignment horizontal="center" vertical="top" wrapText="1"/>
    </xf>
    <xf numFmtId="4" fontId="26" fillId="0" borderId="39" xfId="0" applyNumberFormat="1" applyFont="1" applyBorder="1" applyAlignment="1">
      <alignment horizontal="center" vertical="top" wrapText="1"/>
    </xf>
    <xf numFmtId="4" fontId="26" fillId="0" borderId="7" xfId="0" applyNumberFormat="1" applyFont="1" applyBorder="1" applyAlignment="1">
      <alignment horizontal="center" vertical="top" wrapText="1"/>
    </xf>
    <xf numFmtId="4" fontId="26" fillId="0" borderId="0" xfId="0" applyNumberFormat="1" applyFont="1" applyAlignment="1">
      <alignment horizontal="center" vertical="top" wrapText="1"/>
    </xf>
    <xf numFmtId="4" fontId="26" fillId="0" borderId="73" xfId="0" applyNumberFormat="1" applyFont="1" applyBorder="1" applyAlignment="1">
      <alignment horizontal="center" vertical="top" wrapText="1"/>
    </xf>
    <xf numFmtId="4" fontId="26" fillId="0" borderId="65" xfId="0" applyNumberFormat="1" applyFont="1" applyBorder="1" applyAlignment="1">
      <alignment horizontal="center" vertical="top" wrapText="1"/>
    </xf>
    <xf numFmtId="4" fontId="26" fillId="0" borderId="62" xfId="0" applyNumberFormat="1" applyFont="1" applyBorder="1" applyAlignment="1">
      <alignment horizontal="center" vertical="top" wrapText="1"/>
    </xf>
    <xf numFmtId="4" fontId="26" fillId="0" borderId="26" xfId="0" applyNumberFormat="1" applyFont="1" applyBorder="1" applyAlignment="1">
      <alignment horizontal="center" vertical="top" wrapText="1"/>
    </xf>
    <xf numFmtId="14" fontId="26" fillId="0" borderId="52" xfId="0" applyNumberFormat="1" applyFont="1" applyBorder="1" applyAlignment="1">
      <alignment horizontal="center" vertical="top" wrapText="1"/>
    </xf>
    <xf numFmtId="14" fontId="26" fillId="0" borderId="71" xfId="0" applyNumberFormat="1" applyFont="1" applyBorder="1" applyAlignment="1">
      <alignment horizontal="center" vertical="top" wrapText="1"/>
    </xf>
    <xf numFmtId="14" fontId="26" fillId="0" borderId="60" xfId="0" applyNumberFormat="1" applyFont="1" applyBorder="1" applyAlignment="1">
      <alignment horizontal="center" vertical="top" wrapText="1"/>
    </xf>
    <xf numFmtId="14" fontId="26" fillId="0" borderId="57" xfId="0" applyNumberFormat="1" applyFont="1" applyBorder="1" applyAlignment="1">
      <alignment horizontal="center" vertical="top" wrapText="1"/>
    </xf>
    <xf numFmtId="14" fontId="26" fillId="0" borderId="72" xfId="0" applyNumberFormat="1" applyFont="1" applyBorder="1" applyAlignment="1">
      <alignment horizontal="center" vertical="top" wrapText="1"/>
    </xf>
    <xf numFmtId="14" fontId="26" fillId="0" borderId="69" xfId="0" applyNumberFormat="1" applyFont="1" applyBorder="1" applyAlignment="1">
      <alignment horizontal="center" vertical="top" wrapText="1"/>
    </xf>
    <xf numFmtId="0" fontId="3" fillId="2" borderId="7"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5" fillId="0" borderId="18"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14" xfId="0" applyFont="1" applyBorder="1" applyAlignment="1">
      <alignment horizontal="center" vertical="center" wrapText="1"/>
    </xf>
    <xf numFmtId="0" fontId="12" fillId="2" borderId="13"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26" fillId="0" borderId="13" xfId="0" applyFont="1" applyBorder="1" applyAlignment="1">
      <alignment horizontal="center" vertical="center" wrapText="1"/>
    </xf>
    <xf numFmtId="0" fontId="26" fillId="0" borderId="15" xfId="0" applyFont="1" applyBorder="1" applyAlignment="1">
      <alignment horizontal="center" vertical="center" wrapText="1"/>
    </xf>
    <xf numFmtId="0" fontId="34" fillId="9" borderId="11" xfId="0" applyFont="1" applyFill="1" applyBorder="1" applyAlignment="1">
      <alignment horizontal="center" vertical="center" wrapText="1"/>
    </xf>
    <xf numFmtId="0" fontId="8" fillId="2" borderId="13" xfId="0" applyFont="1" applyFill="1" applyBorder="1" applyAlignment="1">
      <alignment horizontal="center" vertical="center"/>
    </xf>
    <xf numFmtId="0" fontId="8" fillId="2" borderId="14" xfId="0" applyFont="1" applyFill="1" applyBorder="1" applyAlignment="1">
      <alignment horizontal="center" vertical="center"/>
    </xf>
    <xf numFmtId="0" fontId="8" fillId="2" borderId="15" xfId="0" applyFont="1" applyFill="1" applyBorder="1" applyAlignment="1">
      <alignment horizontal="center" vertical="center"/>
    </xf>
    <xf numFmtId="0" fontId="12" fillId="2" borderId="14"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4" fillId="0" borderId="1" xfId="0" applyFont="1" applyBorder="1" applyAlignment="1">
      <alignment horizontal="left" vertical="center"/>
    </xf>
    <xf numFmtId="0" fontId="4" fillId="0" borderId="3" xfId="0" applyFont="1" applyBorder="1" applyAlignment="1">
      <alignment horizontal="left" vertical="center"/>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vertical="center" wrapText="1"/>
    </xf>
    <xf numFmtId="0" fontId="4" fillId="0" borderId="3" xfId="0" applyFont="1" applyBorder="1" applyAlignment="1">
      <alignment vertical="center" wrapText="1"/>
    </xf>
    <xf numFmtId="0" fontId="4" fillId="0" borderId="7" xfId="0" applyFont="1" applyBorder="1" applyAlignment="1">
      <alignment horizontal="center" vertical="center" wrapText="1"/>
    </xf>
    <xf numFmtId="0" fontId="4" fillId="0" borderId="0" xfId="0" applyFont="1" applyAlignment="1">
      <alignment horizontal="center" vertical="center" wrapText="1"/>
    </xf>
    <xf numFmtId="0" fontId="4" fillId="0" borderId="6" xfId="0" applyFont="1" applyBorder="1" applyAlignment="1">
      <alignment horizontal="center" vertical="center" wrapText="1"/>
    </xf>
    <xf numFmtId="0" fontId="12" fillId="2" borderId="20" xfId="0" applyFont="1" applyFill="1" applyBorder="1" applyAlignment="1">
      <alignment horizontal="center" vertical="center" wrapText="1"/>
    </xf>
    <xf numFmtId="0" fontId="12" fillId="16" borderId="16" xfId="0" applyFont="1" applyFill="1" applyBorder="1" applyAlignment="1">
      <alignment horizontal="center" vertical="center" wrapText="1"/>
    </xf>
    <xf numFmtId="0" fontId="12" fillId="16" borderId="20" xfId="0" applyFont="1" applyFill="1" applyBorder="1" applyAlignment="1">
      <alignment horizontal="center" vertical="center" wrapText="1"/>
    </xf>
    <xf numFmtId="0" fontId="12" fillId="16" borderId="45" xfId="0" applyFont="1" applyFill="1" applyBorder="1" applyAlignment="1">
      <alignment horizontal="center" vertical="center" wrapText="1"/>
    </xf>
    <xf numFmtId="0" fontId="12" fillId="16" borderId="64"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4"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6" xfId="0" applyFont="1" applyFill="1" applyBorder="1" applyAlignment="1">
      <alignment horizontal="center" vertical="center" wrapText="1"/>
    </xf>
    <xf numFmtId="0" fontId="14" fillId="3" borderId="40" xfId="0" applyFont="1" applyFill="1" applyBorder="1" applyAlignment="1">
      <alignment horizontal="center" vertical="center" wrapText="1"/>
    </xf>
    <xf numFmtId="0" fontId="14" fillId="3" borderId="52" xfId="0" applyFont="1" applyFill="1" applyBorder="1" applyAlignment="1">
      <alignment horizontal="center" vertical="center" wrapText="1"/>
    </xf>
    <xf numFmtId="0" fontId="14" fillId="3" borderId="41" xfId="0" applyFont="1" applyFill="1" applyBorder="1" applyAlignment="1">
      <alignment horizontal="center" vertical="center" wrapText="1"/>
    </xf>
    <xf numFmtId="0" fontId="14" fillId="3" borderId="53" xfId="0" applyFont="1" applyFill="1" applyBorder="1" applyAlignment="1">
      <alignment horizontal="center" vertical="center" wrapText="1"/>
    </xf>
    <xf numFmtId="0" fontId="14" fillId="3" borderId="41" xfId="0" applyFont="1" applyFill="1" applyBorder="1" applyAlignment="1">
      <alignment horizontal="center" vertical="top" wrapText="1"/>
    </xf>
    <xf numFmtId="0" fontId="14" fillId="3" borderId="53" xfId="0" applyFont="1" applyFill="1" applyBorder="1" applyAlignment="1">
      <alignment horizontal="center" vertical="top" wrapText="1"/>
    </xf>
    <xf numFmtId="0" fontId="13" fillId="3" borderId="42" xfId="0" applyFont="1" applyFill="1" applyBorder="1" applyAlignment="1">
      <alignment horizontal="center" vertical="center" wrapText="1"/>
    </xf>
    <xf numFmtId="0" fontId="13" fillId="3" borderId="57" xfId="0" applyFont="1" applyFill="1" applyBorder="1" applyAlignment="1">
      <alignment horizontal="center" vertical="center" wrapText="1"/>
    </xf>
    <xf numFmtId="0" fontId="12" fillId="16" borderId="13" xfId="0" applyFont="1" applyFill="1" applyBorder="1" applyAlignment="1">
      <alignment horizontal="center" vertical="center" wrapText="1"/>
    </xf>
    <xf numFmtId="0" fontId="12" fillId="16" borderId="14" xfId="0" applyFont="1" applyFill="1" applyBorder="1" applyAlignment="1">
      <alignment horizontal="center" vertical="center" wrapText="1"/>
    </xf>
    <xf numFmtId="14" fontId="12" fillId="6" borderId="8" xfId="0" applyNumberFormat="1" applyFont="1" applyFill="1" applyBorder="1" applyAlignment="1">
      <alignment horizontal="center" vertical="center" wrapText="1"/>
    </xf>
    <xf numFmtId="14" fontId="12" fillId="6" borderId="5" xfId="0" applyNumberFormat="1" applyFont="1" applyFill="1" applyBorder="1" applyAlignment="1">
      <alignment horizontal="center" vertical="center" wrapText="1"/>
    </xf>
    <xf numFmtId="9" fontId="13" fillId="0" borderId="9" xfId="1" applyFont="1" applyBorder="1" applyAlignment="1" applyProtection="1">
      <alignment horizontal="center" vertical="center" wrapText="1"/>
    </xf>
    <xf numFmtId="2" fontId="14" fillId="2" borderId="41" xfId="0" applyNumberFormat="1" applyFont="1" applyFill="1" applyBorder="1" applyAlignment="1">
      <alignment horizontal="center" vertical="center" wrapText="1"/>
    </xf>
    <xf numFmtId="2" fontId="14" fillId="2" borderId="53" xfId="0" applyNumberFormat="1" applyFont="1" applyFill="1" applyBorder="1" applyAlignment="1">
      <alignment horizontal="center" vertical="center" wrapText="1"/>
    </xf>
    <xf numFmtId="2" fontId="14" fillId="2" borderId="42" xfId="0" applyNumberFormat="1" applyFont="1" applyFill="1" applyBorder="1" applyAlignment="1">
      <alignment horizontal="center" vertical="center" wrapText="1"/>
    </xf>
    <xf numFmtId="2" fontId="14" fillId="2" borderId="57" xfId="0" applyNumberFormat="1" applyFont="1" applyFill="1" applyBorder="1" applyAlignment="1">
      <alignment horizontal="center" vertical="center" wrapText="1"/>
    </xf>
    <xf numFmtId="0" fontId="14" fillId="2" borderId="50" xfId="0" applyFont="1" applyFill="1" applyBorder="1" applyAlignment="1">
      <alignment horizontal="center" vertical="center" wrapText="1"/>
    </xf>
    <xf numFmtId="0" fontId="14" fillId="2" borderId="39" xfId="0" applyFont="1" applyFill="1" applyBorder="1" applyAlignment="1">
      <alignment horizontal="center" vertical="center" wrapText="1"/>
    </xf>
    <xf numFmtId="0" fontId="14" fillId="2" borderId="41" xfId="0" applyFont="1" applyFill="1" applyBorder="1" applyAlignment="1">
      <alignment horizontal="center" vertical="center" wrapText="1"/>
    </xf>
    <xf numFmtId="0" fontId="14" fillId="2" borderId="53" xfId="0" applyFont="1" applyFill="1" applyBorder="1" applyAlignment="1">
      <alignment horizontal="center" vertical="center" wrapText="1"/>
    </xf>
    <xf numFmtId="0" fontId="14" fillId="2" borderId="64" xfId="0" applyFont="1" applyFill="1" applyBorder="1" applyAlignment="1">
      <alignment horizontal="center" vertical="center" wrapText="1"/>
    </xf>
    <xf numFmtId="0" fontId="14" fillId="2" borderId="72" xfId="0" applyFont="1" applyFill="1" applyBorder="1" applyAlignment="1">
      <alignment horizontal="center" vertical="center" wrapText="1"/>
    </xf>
    <xf numFmtId="0" fontId="12" fillId="16" borderId="41" xfId="0" applyFont="1" applyFill="1" applyBorder="1" applyAlignment="1">
      <alignment horizontal="center" vertical="center" wrapText="1"/>
    </xf>
    <xf numFmtId="0" fontId="12" fillId="16" borderId="53" xfId="0" applyFont="1" applyFill="1" applyBorder="1" applyAlignment="1">
      <alignment horizontal="center" vertical="center" wrapText="1"/>
    </xf>
    <xf numFmtId="0" fontId="12" fillId="16" borderId="41" xfId="0" applyFont="1" applyFill="1" applyBorder="1" applyAlignment="1">
      <alignment horizontal="center" vertical="top" wrapText="1"/>
    </xf>
    <xf numFmtId="0" fontId="12" fillId="16" borderId="53" xfId="0" applyFont="1" applyFill="1" applyBorder="1" applyAlignment="1">
      <alignment horizontal="center" vertical="top" wrapText="1"/>
    </xf>
    <xf numFmtId="0" fontId="12" fillId="16" borderId="42" xfId="0" applyFont="1" applyFill="1" applyBorder="1" applyAlignment="1">
      <alignment horizontal="center" vertical="center" wrapText="1"/>
    </xf>
    <xf numFmtId="0" fontId="12" fillId="16" borderId="57" xfId="0" applyFont="1" applyFill="1" applyBorder="1" applyAlignment="1">
      <alignment horizontal="center" vertical="center" wrapText="1"/>
    </xf>
    <xf numFmtId="0" fontId="12" fillId="16" borderId="40" xfId="0" applyFont="1" applyFill="1" applyBorder="1" applyAlignment="1">
      <alignment horizontal="center" vertical="center" wrapText="1"/>
    </xf>
    <xf numFmtId="0" fontId="12" fillId="16" borderId="52" xfId="0" applyFont="1" applyFill="1" applyBorder="1" applyAlignment="1">
      <alignment horizontal="center" vertical="center" wrapText="1"/>
    </xf>
    <xf numFmtId="0" fontId="12" fillId="16" borderId="40" xfId="0" applyFont="1" applyFill="1" applyBorder="1" applyAlignment="1" applyProtection="1">
      <alignment horizontal="center" vertical="center" wrapText="1"/>
      <protection hidden="1"/>
    </xf>
    <xf numFmtId="0" fontId="12" fillId="16" borderId="52" xfId="0" applyFont="1" applyFill="1" applyBorder="1" applyAlignment="1" applyProtection="1">
      <alignment horizontal="center" vertical="center" wrapText="1"/>
      <protection hidden="1"/>
    </xf>
    <xf numFmtId="0" fontId="14" fillId="2" borderId="41" xfId="0" applyFont="1" applyFill="1" applyBorder="1" applyAlignment="1" applyProtection="1">
      <alignment horizontal="center" vertical="center" wrapText="1"/>
      <protection hidden="1"/>
    </xf>
    <xf numFmtId="0" fontId="14" fillId="2" borderId="33" xfId="0" applyFont="1" applyFill="1" applyBorder="1" applyAlignment="1" applyProtection="1">
      <alignment horizontal="center" vertical="center" wrapText="1"/>
      <protection hidden="1"/>
    </xf>
    <xf numFmtId="0" fontId="14" fillId="2" borderId="64" xfId="0" applyFont="1" applyFill="1" applyBorder="1" applyAlignment="1" applyProtection="1">
      <alignment horizontal="center" vertical="center" wrapText="1"/>
      <protection hidden="1"/>
    </xf>
    <xf numFmtId="0" fontId="14" fillId="2" borderId="69" xfId="0" applyFont="1" applyFill="1" applyBorder="1" applyAlignment="1" applyProtection="1">
      <alignment horizontal="center" vertical="center" wrapText="1"/>
      <protection hidden="1"/>
    </xf>
    <xf numFmtId="0" fontId="4" fillId="0" borderId="11"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0" xfId="0" applyFont="1" applyAlignment="1" applyProtection="1">
      <alignment horizontal="center" vertical="center" wrapText="1"/>
      <protection hidden="1"/>
    </xf>
    <xf numFmtId="0" fontId="4" fillId="0" borderId="6"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14" fontId="12" fillId="6" borderId="8" xfId="0" applyNumberFormat="1" applyFont="1" applyFill="1" applyBorder="1" applyAlignment="1" applyProtection="1">
      <alignment horizontal="center" vertical="center" wrapText="1"/>
      <protection hidden="1"/>
    </xf>
    <xf numFmtId="14" fontId="12" fillId="6" borderId="5" xfId="0" applyNumberFormat="1" applyFont="1" applyFill="1" applyBorder="1" applyAlignment="1" applyProtection="1">
      <alignment horizontal="center" vertical="center" wrapText="1"/>
      <protection hidden="1"/>
    </xf>
    <xf numFmtId="9" fontId="13" fillId="0" borderId="9" xfId="1" applyFont="1" applyBorder="1" applyAlignment="1" applyProtection="1">
      <alignment horizontal="center" vertical="center" wrapText="1"/>
      <protection hidden="1"/>
    </xf>
    <xf numFmtId="0" fontId="12" fillId="16" borderId="41" xfId="0" applyFont="1" applyFill="1" applyBorder="1" applyAlignment="1" applyProtection="1">
      <alignment horizontal="center" vertical="top" wrapText="1"/>
      <protection hidden="1"/>
    </xf>
    <xf numFmtId="0" fontId="12" fillId="16" borderId="53" xfId="0" applyFont="1" applyFill="1" applyBorder="1" applyAlignment="1" applyProtection="1">
      <alignment horizontal="center" vertical="top" wrapText="1"/>
      <protection hidden="1"/>
    </xf>
    <xf numFmtId="0" fontId="12" fillId="16" borderId="42" xfId="0" applyFont="1" applyFill="1" applyBorder="1" applyAlignment="1" applyProtection="1">
      <alignment horizontal="center" vertical="center" wrapText="1"/>
      <protection hidden="1"/>
    </xf>
    <xf numFmtId="0" fontId="12" fillId="16" borderId="57" xfId="0" applyFont="1" applyFill="1" applyBorder="1" applyAlignment="1" applyProtection="1">
      <alignment horizontal="center" vertical="center" wrapText="1"/>
      <protection hidden="1"/>
    </xf>
    <xf numFmtId="0" fontId="14" fillId="2" borderId="50" xfId="0" applyFont="1" applyFill="1" applyBorder="1" applyAlignment="1" applyProtection="1">
      <alignment horizontal="center" vertical="center" wrapText="1"/>
      <protection hidden="1"/>
    </xf>
    <xf numFmtId="0" fontId="14" fillId="2" borderId="39" xfId="0" applyFont="1" applyFill="1" applyBorder="1" applyAlignment="1" applyProtection="1">
      <alignment horizontal="center" vertical="center" wrapText="1"/>
      <protection hidden="1"/>
    </xf>
    <xf numFmtId="2" fontId="14" fillId="2" borderId="41" xfId="0" applyNumberFormat="1" applyFont="1" applyFill="1" applyBorder="1" applyAlignment="1" applyProtection="1">
      <alignment horizontal="center" vertical="center" wrapText="1"/>
      <protection hidden="1"/>
    </xf>
    <xf numFmtId="2" fontId="14" fillId="2" borderId="53" xfId="0" applyNumberFormat="1" applyFont="1" applyFill="1" applyBorder="1" applyAlignment="1" applyProtection="1">
      <alignment horizontal="center" vertical="center" wrapText="1"/>
      <protection hidden="1"/>
    </xf>
    <xf numFmtId="0" fontId="14" fillId="2" borderId="35" xfId="0" applyFont="1" applyFill="1" applyBorder="1" applyAlignment="1" applyProtection="1">
      <alignment horizontal="center" vertical="center" wrapText="1"/>
      <protection hidden="1"/>
    </xf>
    <xf numFmtId="0" fontId="12" fillId="16" borderId="41" xfId="0" applyFont="1" applyFill="1" applyBorder="1" applyAlignment="1" applyProtection="1">
      <alignment horizontal="center" vertical="center" wrapText="1"/>
      <protection hidden="1"/>
    </xf>
    <xf numFmtId="0" fontId="12" fillId="16" borderId="53" xfId="0" applyFont="1" applyFill="1" applyBorder="1" applyAlignment="1" applyProtection="1">
      <alignment horizontal="center" vertical="center" wrapText="1"/>
      <protection hidden="1"/>
    </xf>
    <xf numFmtId="2" fontId="14" fillId="2" borderId="42" xfId="0" applyNumberFormat="1" applyFont="1" applyFill="1" applyBorder="1" applyAlignment="1" applyProtection="1">
      <alignment horizontal="center" vertical="center" wrapText="1"/>
      <protection hidden="1"/>
    </xf>
    <xf numFmtId="2" fontId="14" fillId="2" borderId="57" xfId="0" applyNumberFormat="1" applyFont="1" applyFill="1" applyBorder="1" applyAlignment="1" applyProtection="1">
      <alignment horizontal="center" vertical="center" wrapText="1"/>
      <protection hidden="1"/>
    </xf>
    <xf numFmtId="0" fontId="4" fillId="0" borderId="1" xfId="0" applyFont="1" applyBorder="1" applyAlignment="1" applyProtection="1">
      <alignment horizontal="left" vertical="center"/>
      <protection hidden="1"/>
    </xf>
    <xf numFmtId="0" fontId="4" fillId="0" borderId="3" xfId="0" applyFont="1" applyBorder="1" applyAlignment="1" applyProtection="1">
      <alignment horizontal="left" vertical="center"/>
      <protection hidden="1"/>
    </xf>
    <xf numFmtId="0" fontId="4" fillId="0" borderId="10"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1" xfId="0" applyFont="1" applyBorder="1" applyAlignment="1" applyProtection="1">
      <alignment vertical="center" wrapText="1"/>
      <protection hidden="1"/>
    </xf>
    <xf numFmtId="0" fontId="4" fillId="0" borderId="3" xfId="0" applyFont="1" applyBorder="1" applyAlignment="1" applyProtection="1">
      <alignment vertical="center" wrapText="1"/>
      <protection hidden="1"/>
    </xf>
    <xf numFmtId="0" fontId="4" fillId="0" borderId="7" xfId="0" applyFont="1" applyBorder="1" applyAlignment="1" applyProtection="1">
      <alignment horizontal="center" vertical="center" wrapText="1"/>
      <protection hidden="1"/>
    </xf>
    <xf numFmtId="0" fontId="12" fillId="2" borderId="13" xfId="0" applyFont="1" applyFill="1" applyBorder="1" applyAlignment="1" applyProtection="1">
      <alignment horizontal="center" vertical="center" wrapText="1"/>
      <protection hidden="1"/>
    </xf>
    <xf numFmtId="0" fontId="12" fillId="2" borderId="14" xfId="0" applyFont="1" applyFill="1" applyBorder="1" applyAlignment="1" applyProtection="1">
      <alignment horizontal="center" vertical="center" wrapText="1"/>
      <protection hidden="1"/>
    </xf>
    <xf numFmtId="0" fontId="12" fillId="2" borderId="20" xfId="0" applyFont="1" applyFill="1" applyBorder="1" applyAlignment="1" applyProtection="1">
      <alignment horizontal="center" vertical="center" wrapText="1"/>
      <protection hidden="1"/>
    </xf>
    <xf numFmtId="0" fontId="3" fillId="2" borderId="7" xfId="0" applyFont="1" applyFill="1" applyBorder="1" applyAlignment="1" applyProtection="1">
      <alignment horizontal="center" vertical="center" wrapText="1"/>
      <protection hidden="1"/>
    </xf>
    <xf numFmtId="0" fontId="3" fillId="2" borderId="0" xfId="0" applyFont="1" applyFill="1" applyAlignment="1" applyProtection="1">
      <alignment horizontal="center" vertical="center" wrapText="1"/>
      <protection hidden="1"/>
    </xf>
    <xf numFmtId="0" fontId="3" fillId="2" borderId="6" xfId="0" applyFont="1" applyFill="1" applyBorder="1" applyAlignment="1" applyProtection="1">
      <alignment horizontal="center" vertical="center" wrapText="1"/>
      <protection hidden="1"/>
    </xf>
    <xf numFmtId="0" fontId="3" fillId="2" borderId="10" xfId="0" applyFont="1" applyFill="1" applyBorder="1" applyAlignment="1" applyProtection="1">
      <alignment horizontal="center" vertical="center" wrapText="1"/>
      <protection hidden="1"/>
    </xf>
    <xf numFmtId="0" fontId="3" fillId="2" borderId="11" xfId="0" applyFont="1" applyFill="1" applyBorder="1" applyAlignment="1" applyProtection="1">
      <alignment horizontal="center" vertical="center" wrapText="1"/>
      <protection hidden="1"/>
    </xf>
    <xf numFmtId="0" fontId="3" fillId="2" borderId="4" xfId="0" applyFont="1" applyFill="1" applyBorder="1" applyAlignment="1" applyProtection="1">
      <alignment horizontal="center" vertical="center" wrapText="1"/>
      <protection hidden="1"/>
    </xf>
    <xf numFmtId="0" fontId="3" fillId="2" borderId="8" xfId="0" applyFont="1" applyFill="1" applyBorder="1" applyAlignment="1" applyProtection="1">
      <alignment horizontal="center" vertical="center" wrapText="1"/>
      <protection hidden="1"/>
    </xf>
    <xf numFmtId="0" fontId="3" fillId="2" borderId="9" xfId="0" applyFont="1" applyFill="1" applyBorder="1" applyAlignment="1" applyProtection="1">
      <alignment horizontal="center" vertical="center" wrapText="1"/>
      <protection hidden="1"/>
    </xf>
    <xf numFmtId="0" fontId="3" fillId="2" borderId="5" xfId="0" applyFont="1" applyFill="1" applyBorder="1" applyAlignment="1" applyProtection="1">
      <alignment horizontal="center" vertical="center" wrapText="1"/>
      <protection hidden="1"/>
    </xf>
    <xf numFmtId="0" fontId="15" fillId="0" borderId="18" xfId="0" applyFont="1" applyBorder="1" applyAlignment="1" applyProtection="1">
      <alignment horizontal="center" vertical="center" wrapText="1"/>
      <protection hidden="1"/>
    </xf>
    <xf numFmtId="0" fontId="15" fillId="0" borderId="14" xfId="0" applyFont="1" applyBorder="1" applyAlignment="1" applyProtection="1">
      <alignment horizontal="center" vertical="center" wrapText="1"/>
      <protection hidden="1"/>
    </xf>
    <xf numFmtId="0" fontId="15" fillId="0" borderId="15" xfId="0" applyFont="1" applyBorder="1" applyAlignment="1" applyProtection="1">
      <alignment horizontal="center" vertical="center" wrapText="1"/>
      <protection hidden="1"/>
    </xf>
    <xf numFmtId="0" fontId="15" fillId="0" borderId="13" xfId="0" applyFont="1" applyBorder="1" applyAlignment="1" applyProtection="1">
      <alignment horizontal="center" vertical="center" wrapText="1"/>
      <protection locked="0"/>
    </xf>
    <xf numFmtId="0" fontId="15" fillId="0" borderId="15" xfId="0" applyFont="1" applyBorder="1" applyAlignment="1" applyProtection="1">
      <alignment horizontal="center" vertical="center" wrapText="1"/>
      <protection locked="0"/>
    </xf>
    <xf numFmtId="0" fontId="15" fillId="0" borderId="18" xfId="0" applyFont="1" applyBorder="1" applyAlignment="1" applyProtection="1">
      <alignment horizontal="center" vertical="center" wrapText="1"/>
      <protection locked="0"/>
    </xf>
    <xf numFmtId="0" fontId="14" fillId="2" borderId="10" xfId="0" applyFont="1" applyFill="1" applyBorder="1" applyAlignment="1" applyProtection="1">
      <alignment horizontal="center" vertical="center" wrapText="1"/>
      <protection hidden="1"/>
    </xf>
    <xf numFmtId="0" fontId="14" fillId="2" borderId="11" xfId="0" applyFont="1" applyFill="1" applyBorder="1" applyAlignment="1" applyProtection="1">
      <alignment horizontal="center" vertical="center" wrapText="1"/>
      <protection hidden="1"/>
    </xf>
    <xf numFmtId="0" fontId="14" fillId="2" borderId="4" xfId="0" applyFont="1" applyFill="1" applyBorder="1" applyAlignment="1" applyProtection="1">
      <alignment horizontal="center" vertical="center" wrapText="1"/>
      <protection hidden="1"/>
    </xf>
    <xf numFmtId="0" fontId="12" fillId="2" borderId="15" xfId="0" applyFont="1" applyFill="1" applyBorder="1" applyAlignment="1" applyProtection="1">
      <alignment horizontal="center" vertical="center" wrapText="1"/>
      <protection hidden="1"/>
    </xf>
    <xf numFmtId="0" fontId="34" fillId="9" borderId="11" xfId="0" applyFont="1" applyFill="1" applyBorder="1" applyAlignment="1" applyProtection="1">
      <alignment horizontal="center" vertical="center" wrapText="1"/>
      <protection hidden="1"/>
    </xf>
    <xf numFmtId="0" fontId="8" fillId="2" borderId="13" xfId="0" applyFont="1" applyFill="1" applyBorder="1" applyAlignment="1" applyProtection="1">
      <alignment horizontal="center" vertical="center"/>
      <protection hidden="1"/>
    </xf>
    <xf numFmtId="0" fontId="8" fillId="2" borderId="14" xfId="0" applyFont="1" applyFill="1" applyBorder="1" applyAlignment="1" applyProtection="1">
      <alignment horizontal="center" vertical="center"/>
      <protection hidden="1"/>
    </xf>
    <xf numFmtId="0" fontId="8" fillId="2" borderId="15" xfId="0" applyFont="1" applyFill="1" applyBorder="1" applyAlignment="1" applyProtection="1">
      <alignment horizontal="center" vertical="center"/>
      <protection hidden="1"/>
    </xf>
    <xf numFmtId="0" fontId="12" fillId="2" borderId="11" xfId="0" applyFont="1" applyFill="1" applyBorder="1" applyAlignment="1" applyProtection="1">
      <alignment horizontal="center" vertical="center" wrapText="1"/>
      <protection hidden="1"/>
    </xf>
    <xf numFmtId="0" fontId="13" fillId="2" borderId="7" xfId="0" applyFont="1" applyFill="1" applyBorder="1" applyAlignment="1" applyProtection="1">
      <alignment horizontal="center" vertical="center" wrapText="1"/>
      <protection hidden="1"/>
    </xf>
    <xf numFmtId="0" fontId="13" fillId="2" borderId="8" xfId="0" applyFont="1" applyFill="1" applyBorder="1" applyAlignment="1" applyProtection="1">
      <alignment horizontal="center" vertical="center" wrapText="1"/>
      <protection hidden="1"/>
    </xf>
    <xf numFmtId="0" fontId="13" fillId="3" borderId="10" xfId="0" applyFont="1" applyFill="1" applyBorder="1" applyAlignment="1" applyProtection="1">
      <alignment horizontal="center" vertical="center" wrapText="1"/>
      <protection hidden="1"/>
    </xf>
    <xf numFmtId="0" fontId="13" fillId="3" borderId="11" xfId="0" applyFont="1" applyFill="1" applyBorder="1" applyAlignment="1" applyProtection="1">
      <alignment horizontal="center" vertical="center" wrapText="1"/>
      <protection hidden="1"/>
    </xf>
    <xf numFmtId="0" fontId="13" fillId="3" borderId="4" xfId="0" applyFont="1" applyFill="1" applyBorder="1" applyAlignment="1" applyProtection="1">
      <alignment horizontal="center" vertical="center" wrapText="1"/>
      <protection hidden="1"/>
    </xf>
    <xf numFmtId="0" fontId="12" fillId="16" borderId="16" xfId="0" applyFont="1" applyFill="1" applyBorder="1" applyAlignment="1" applyProtection="1">
      <alignment horizontal="center" vertical="center" wrapText="1"/>
      <protection hidden="1"/>
    </xf>
    <xf numFmtId="0" fontId="12" fillId="16" borderId="20" xfId="0" applyFont="1" applyFill="1" applyBorder="1" applyAlignment="1" applyProtection="1">
      <alignment horizontal="center" vertical="center" wrapText="1"/>
      <protection hidden="1"/>
    </xf>
    <xf numFmtId="0" fontId="12" fillId="16" borderId="45" xfId="0" applyFont="1" applyFill="1" applyBorder="1" applyAlignment="1" applyProtection="1">
      <alignment horizontal="center" vertical="center" wrapText="1"/>
      <protection hidden="1"/>
    </xf>
    <xf numFmtId="0" fontId="12" fillId="16" borderId="64" xfId="0" applyFont="1" applyFill="1" applyBorder="1" applyAlignment="1" applyProtection="1">
      <alignment horizontal="center" vertical="center" wrapText="1"/>
      <protection hidden="1"/>
    </xf>
    <xf numFmtId="0" fontId="14" fillId="2" borderId="7" xfId="0" applyFont="1" applyFill="1" applyBorder="1" applyAlignment="1" applyProtection="1">
      <alignment horizontal="center" vertical="center" wrapText="1"/>
      <protection hidden="1"/>
    </xf>
    <xf numFmtId="0" fontId="14" fillId="2" borderId="0" xfId="0" applyFont="1" applyFill="1" applyAlignment="1" applyProtection="1">
      <alignment horizontal="center" vertical="center" wrapText="1"/>
      <protection hidden="1"/>
    </xf>
    <xf numFmtId="0" fontId="14" fillId="2" borderId="6" xfId="0" applyFont="1" applyFill="1" applyBorder="1" applyAlignment="1" applyProtection="1">
      <alignment horizontal="center" vertical="center" wrapText="1"/>
      <protection hidden="1"/>
    </xf>
    <xf numFmtId="0" fontId="14" fillId="3" borderId="40" xfId="0" applyFont="1" applyFill="1" applyBorder="1" applyAlignment="1" applyProtection="1">
      <alignment horizontal="center" vertical="center" wrapText="1"/>
      <protection hidden="1"/>
    </xf>
    <xf numFmtId="0" fontId="14" fillId="3" borderId="52" xfId="0" applyFont="1" applyFill="1" applyBorder="1" applyAlignment="1" applyProtection="1">
      <alignment horizontal="center" vertical="center" wrapText="1"/>
      <protection hidden="1"/>
    </xf>
    <xf numFmtId="0" fontId="14" fillId="3" borderId="41" xfId="0" applyFont="1" applyFill="1" applyBorder="1" applyAlignment="1" applyProtection="1">
      <alignment horizontal="center" vertical="center" wrapText="1"/>
      <protection hidden="1"/>
    </xf>
    <xf numFmtId="0" fontId="14" fillId="3" borderId="53" xfId="0" applyFont="1" applyFill="1" applyBorder="1" applyAlignment="1" applyProtection="1">
      <alignment horizontal="center" vertical="center" wrapText="1"/>
      <protection hidden="1"/>
    </xf>
    <xf numFmtId="0" fontId="14" fillId="3" borderId="41" xfId="0" applyFont="1" applyFill="1" applyBorder="1" applyAlignment="1" applyProtection="1">
      <alignment horizontal="center" vertical="top" wrapText="1"/>
      <protection hidden="1"/>
    </xf>
    <xf numFmtId="0" fontId="14" fillId="3" borderId="53" xfId="0" applyFont="1" applyFill="1" applyBorder="1" applyAlignment="1" applyProtection="1">
      <alignment horizontal="center" vertical="top" wrapText="1"/>
      <protection hidden="1"/>
    </xf>
    <xf numFmtId="0" fontId="13" fillId="3" borderId="42" xfId="0" applyFont="1" applyFill="1" applyBorder="1" applyAlignment="1" applyProtection="1">
      <alignment horizontal="center" vertical="center" wrapText="1"/>
      <protection hidden="1"/>
    </xf>
    <xf numFmtId="0" fontId="13" fillId="3" borderId="57" xfId="0" applyFont="1" applyFill="1" applyBorder="1" applyAlignment="1" applyProtection="1">
      <alignment horizontal="center" vertical="center" wrapText="1"/>
      <protection hidden="1"/>
    </xf>
    <xf numFmtId="0" fontId="12" fillId="16" borderId="13" xfId="0" applyFont="1" applyFill="1" applyBorder="1" applyAlignment="1" applyProtection="1">
      <alignment horizontal="center" vertical="center" wrapText="1"/>
      <protection hidden="1"/>
    </xf>
    <xf numFmtId="0" fontId="12" fillId="16" borderId="14" xfId="0" applyFont="1" applyFill="1" applyBorder="1" applyAlignment="1" applyProtection="1">
      <alignment horizontal="center" vertical="center" wrapText="1"/>
      <protection hidden="1"/>
    </xf>
    <xf numFmtId="0" fontId="26" fillId="0" borderId="13" xfId="0" applyFont="1" applyBorder="1" applyAlignment="1" applyProtection="1">
      <alignment horizontal="center" vertical="center" wrapText="1"/>
      <protection hidden="1"/>
    </xf>
    <xf numFmtId="0" fontId="26" fillId="0" borderId="15" xfId="0" applyFont="1" applyBorder="1" applyAlignment="1" applyProtection="1">
      <alignment horizontal="center" vertical="center" wrapText="1"/>
      <protection hidden="1"/>
    </xf>
    <xf numFmtId="165" fontId="26" fillId="0" borderId="53" xfId="0" applyNumberFormat="1" applyFont="1" applyBorder="1" applyAlignment="1" applyProtection="1">
      <alignment horizontal="center" vertical="top" wrapText="1"/>
      <protection hidden="1"/>
    </xf>
    <xf numFmtId="165" fontId="26" fillId="0" borderId="49" xfId="0" applyNumberFormat="1" applyFont="1" applyBorder="1" applyAlignment="1" applyProtection="1">
      <alignment horizontal="center" vertical="top" wrapText="1"/>
      <protection hidden="1"/>
    </xf>
    <xf numFmtId="165" fontId="26" fillId="0" borderId="22" xfId="0" applyNumberFormat="1" applyFont="1" applyBorder="1" applyAlignment="1" applyProtection="1">
      <alignment horizontal="center" vertical="top" wrapText="1"/>
      <protection hidden="1"/>
    </xf>
    <xf numFmtId="0" fontId="27" fillId="0" borderId="63" xfId="0" applyFont="1" applyBorder="1" applyAlignment="1" applyProtection="1">
      <alignment horizontal="center" vertical="top" wrapText="1"/>
      <protection hidden="1"/>
    </xf>
    <xf numFmtId="0" fontId="27" fillId="0" borderId="71" xfId="0" applyFont="1" applyBorder="1" applyAlignment="1" applyProtection="1">
      <alignment horizontal="center" vertical="top" wrapText="1"/>
      <protection hidden="1"/>
    </xf>
    <xf numFmtId="0" fontId="27" fillId="0" borderId="60" xfId="0" applyFont="1" applyBorder="1" applyAlignment="1" applyProtection="1">
      <alignment horizontal="center" vertical="top" wrapText="1"/>
      <protection hidden="1"/>
    </xf>
    <xf numFmtId="9" fontId="27" fillId="0" borderId="47" xfId="1" applyFont="1" applyBorder="1" applyAlignment="1" applyProtection="1">
      <alignment horizontal="center" vertical="center" wrapText="1"/>
      <protection hidden="1"/>
    </xf>
    <xf numFmtId="9" fontId="27" fillId="0" borderId="23" xfId="1" applyFont="1" applyBorder="1" applyAlignment="1" applyProtection="1">
      <alignment horizontal="center" vertical="center" wrapText="1"/>
      <protection hidden="1"/>
    </xf>
    <xf numFmtId="0" fontId="26" fillId="0" borderId="41" xfId="0" applyFont="1" applyBorder="1" applyAlignment="1" applyProtection="1">
      <alignment horizontal="center" vertical="top" wrapText="1"/>
      <protection hidden="1"/>
    </xf>
    <xf numFmtId="0" fontId="26" fillId="0" borderId="12" xfId="0" applyFont="1" applyBorder="1" applyAlignment="1" applyProtection="1">
      <alignment horizontal="center" vertical="top" wrapText="1"/>
      <protection hidden="1"/>
    </xf>
    <xf numFmtId="0" fontId="26" fillId="0" borderId="33" xfId="0" applyFont="1" applyBorder="1" applyAlignment="1" applyProtection="1">
      <alignment horizontal="center" vertical="top" wrapText="1"/>
      <protection hidden="1"/>
    </xf>
    <xf numFmtId="0" fontId="26" fillId="0" borderId="42" xfId="0" applyFont="1" applyBorder="1" applyAlignment="1" applyProtection="1">
      <alignment horizontal="center" vertical="top" wrapText="1"/>
      <protection hidden="1"/>
    </xf>
    <xf numFmtId="0" fontId="26" fillId="0" borderId="44" xfId="0" applyFont="1" applyBorder="1" applyAlignment="1" applyProtection="1">
      <alignment horizontal="center" vertical="top" wrapText="1"/>
      <protection hidden="1"/>
    </xf>
    <xf numFmtId="0" fontId="26" fillId="0" borderId="43" xfId="0" applyFont="1" applyBorder="1" applyAlignment="1" applyProtection="1">
      <alignment horizontal="center" vertical="top" wrapText="1"/>
      <protection hidden="1"/>
    </xf>
    <xf numFmtId="9" fontId="13" fillId="0" borderId="8" xfId="1" applyFont="1" applyBorder="1" applyAlignment="1" applyProtection="1">
      <alignment horizontal="center" vertical="center" wrapText="1"/>
      <protection hidden="1"/>
    </xf>
    <xf numFmtId="9" fontId="13" fillId="0" borderId="5" xfId="1" applyFont="1" applyBorder="1" applyAlignment="1" applyProtection="1">
      <alignment horizontal="center" vertical="center" wrapText="1"/>
      <protection hidden="1"/>
    </xf>
    <xf numFmtId="0" fontId="14" fillId="5" borderId="41" xfId="0" applyFont="1" applyFill="1" applyBorder="1" applyAlignment="1" applyProtection="1">
      <alignment horizontal="center" vertical="top" wrapText="1"/>
      <protection hidden="1"/>
    </xf>
    <xf numFmtId="0" fontId="14" fillId="5" borderId="53" xfId="0" applyFont="1" applyFill="1" applyBorder="1" applyAlignment="1" applyProtection="1">
      <alignment horizontal="center" vertical="top" wrapText="1"/>
      <protection hidden="1"/>
    </xf>
    <xf numFmtId="0" fontId="14" fillId="5" borderId="42" xfId="0" applyFont="1" applyFill="1" applyBorder="1" applyAlignment="1" applyProtection="1">
      <alignment horizontal="center" vertical="center" wrapText="1"/>
      <protection hidden="1"/>
    </xf>
    <xf numFmtId="0" fontId="14" fillId="5" borderId="57" xfId="0" applyFont="1" applyFill="1" applyBorder="1" applyAlignment="1" applyProtection="1">
      <alignment horizontal="center" vertical="center" wrapText="1"/>
      <protection hidden="1"/>
    </xf>
    <xf numFmtId="0" fontId="26" fillId="0" borderId="11" xfId="0" applyFont="1" applyBorder="1" applyAlignment="1" applyProtection="1">
      <alignment horizontal="center" vertical="center"/>
      <protection hidden="1"/>
    </xf>
    <xf numFmtId="4" fontId="27" fillId="0" borderId="41" xfId="0" applyNumberFormat="1" applyFont="1" applyBorder="1" applyAlignment="1" applyProtection="1">
      <alignment horizontal="center" vertical="center" wrapText="1"/>
      <protection hidden="1"/>
    </xf>
    <xf numFmtId="4" fontId="27" fillId="0" borderId="12" xfId="0" applyNumberFormat="1" applyFont="1" applyBorder="1" applyAlignment="1" applyProtection="1">
      <alignment horizontal="center" vertical="center" wrapText="1"/>
      <protection hidden="1"/>
    </xf>
    <xf numFmtId="4" fontId="26" fillId="0" borderId="12" xfId="0" applyNumberFormat="1" applyFont="1" applyBorder="1" applyAlignment="1" applyProtection="1">
      <alignment horizontal="center" vertical="top" wrapText="1"/>
      <protection hidden="1"/>
    </xf>
    <xf numFmtId="9" fontId="27" fillId="0" borderId="42" xfId="1" applyFont="1" applyBorder="1" applyAlignment="1" applyProtection="1">
      <alignment horizontal="center" vertical="center" wrapText="1"/>
      <protection hidden="1"/>
    </xf>
    <xf numFmtId="9" fontId="27" fillId="0" borderId="44" xfId="1" applyFont="1" applyBorder="1" applyAlignment="1" applyProtection="1">
      <alignment horizontal="center" vertical="center" wrapText="1"/>
      <protection hidden="1"/>
    </xf>
    <xf numFmtId="9" fontId="27" fillId="0" borderId="48" xfId="1" applyFont="1" applyBorder="1" applyAlignment="1" applyProtection="1">
      <alignment horizontal="center" vertical="center" wrapText="1"/>
      <protection hidden="1"/>
    </xf>
    <xf numFmtId="9" fontId="27" fillId="0" borderId="26" xfId="1" applyFont="1" applyBorder="1" applyAlignment="1" applyProtection="1">
      <alignment horizontal="center" vertical="center" wrapText="1"/>
      <protection hidden="1"/>
    </xf>
    <xf numFmtId="4" fontId="27" fillId="0" borderId="45" xfId="0" applyNumberFormat="1" applyFont="1" applyBorder="1" applyAlignment="1" applyProtection="1">
      <alignment horizontal="center" vertical="center" wrapText="1"/>
      <protection hidden="1"/>
    </xf>
    <xf numFmtId="4" fontId="27" fillId="0" borderId="22" xfId="0" applyNumberFormat="1" applyFont="1" applyBorder="1" applyAlignment="1" applyProtection="1">
      <alignment horizontal="center" vertical="center" wrapText="1"/>
      <protection hidden="1"/>
    </xf>
    <xf numFmtId="14" fontId="14" fillId="5" borderId="8" xfId="0" applyNumberFormat="1" applyFont="1" applyFill="1" applyBorder="1" applyAlignment="1" applyProtection="1">
      <alignment horizontal="center" vertical="center" wrapText="1"/>
      <protection hidden="1"/>
    </xf>
    <xf numFmtId="14" fontId="14" fillId="5" borderId="5" xfId="0" applyNumberFormat="1" applyFont="1" applyFill="1" applyBorder="1" applyAlignment="1" applyProtection="1">
      <alignment horizontal="center" vertical="center" wrapText="1"/>
      <protection hidden="1"/>
    </xf>
    <xf numFmtId="0" fontId="27" fillId="0" borderId="18" xfId="0" applyFont="1" applyBorder="1" applyAlignment="1" applyProtection="1">
      <alignment horizontal="center" vertical="center" wrapText="1"/>
      <protection hidden="1"/>
    </xf>
    <xf numFmtId="0" fontId="27" fillId="0" borderId="15" xfId="0" applyFont="1" applyBorder="1" applyAlignment="1" applyProtection="1">
      <alignment horizontal="center" vertical="center" wrapText="1"/>
      <protection hidden="1"/>
    </xf>
    <xf numFmtId="4" fontId="26" fillId="0" borderId="81" xfId="0" applyNumberFormat="1" applyFont="1" applyBorder="1" applyAlignment="1" applyProtection="1">
      <alignment horizontal="center" vertical="top" wrapText="1"/>
      <protection hidden="1"/>
    </xf>
    <xf numFmtId="4" fontId="26" fillId="0" borderId="54" xfId="0" applyNumberFormat="1" applyFont="1" applyBorder="1" applyAlignment="1" applyProtection="1">
      <alignment horizontal="center" vertical="top" wrapText="1"/>
      <protection hidden="1"/>
    </xf>
    <xf numFmtId="4" fontId="26" fillId="0" borderId="39" xfId="0" applyNumberFormat="1" applyFont="1" applyBorder="1" applyAlignment="1" applyProtection="1">
      <alignment horizontal="center" vertical="top" wrapText="1"/>
      <protection hidden="1"/>
    </xf>
    <xf numFmtId="4" fontId="26" fillId="0" borderId="7" xfId="0" applyNumberFormat="1" applyFont="1" applyBorder="1" applyAlignment="1" applyProtection="1">
      <alignment horizontal="center" vertical="top" wrapText="1"/>
      <protection hidden="1"/>
    </xf>
    <xf numFmtId="4" fontId="26" fillId="0" borderId="0" xfId="0" applyNumberFormat="1" applyFont="1" applyAlignment="1" applyProtection="1">
      <alignment horizontal="center" vertical="top" wrapText="1"/>
      <protection hidden="1"/>
    </xf>
    <xf numFmtId="4" fontId="26" fillId="0" borderId="73" xfId="0" applyNumberFormat="1" applyFont="1" applyBorder="1" applyAlignment="1" applyProtection="1">
      <alignment horizontal="center" vertical="top" wrapText="1"/>
      <protection hidden="1"/>
    </xf>
    <xf numFmtId="4" fontId="26" fillId="0" borderId="65" xfId="0" applyNumberFormat="1" applyFont="1" applyBorder="1" applyAlignment="1" applyProtection="1">
      <alignment horizontal="center" vertical="top" wrapText="1"/>
      <protection hidden="1"/>
    </xf>
    <xf numFmtId="4" fontId="26" fillId="0" borderId="62" xfId="0" applyNumberFormat="1" applyFont="1" applyBorder="1" applyAlignment="1" applyProtection="1">
      <alignment horizontal="center" vertical="top" wrapText="1"/>
      <protection hidden="1"/>
    </xf>
    <xf numFmtId="4" fontId="26" fillId="0" borderId="26" xfId="0" applyNumberFormat="1" applyFont="1" applyBorder="1" applyAlignment="1" applyProtection="1">
      <alignment horizontal="center" vertical="top" wrapText="1"/>
      <protection hidden="1"/>
    </xf>
    <xf numFmtId="14" fontId="26" fillId="0" borderId="28" xfId="0" applyNumberFormat="1" applyFont="1" applyBorder="1" applyAlignment="1" applyProtection="1">
      <alignment horizontal="center" vertical="top" wrapText="1"/>
      <protection hidden="1"/>
    </xf>
    <xf numFmtId="14" fontId="26" fillId="0" borderId="29" xfId="0" applyNumberFormat="1" applyFont="1" applyBorder="1" applyAlignment="1" applyProtection="1">
      <alignment horizontal="center" vertical="top" wrapText="1"/>
      <protection hidden="1"/>
    </xf>
    <xf numFmtId="4" fontId="26" fillId="0" borderId="28" xfId="0" applyNumberFormat="1" applyFont="1" applyBorder="1" applyAlignment="1" applyProtection="1">
      <alignment horizontal="center" vertical="top" wrapText="1"/>
      <protection hidden="1"/>
    </xf>
    <xf numFmtId="0" fontId="14" fillId="2" borderId="53" xfId="0" applyFont="1" applyFill="1" applyBorder="1" applyAlignment="1" applyProtection="1">
      <alignment horizontal="center" vertical="center" wrapText="1"/>
      <protection hidden="1"/>
    </xf>
    <xf numFmtId="0" fontId="14" fillId="2" borderId="72" xfId="0" applyFont="1" applyFill="1" applyBorder="1" applyAlignment="1" applyProtection="1">
      <alignment horizontal="center" vertical="center" wrapText="1"/>
      <protection hidden="1"/>
    </xf>
    <xf numFmtId="0" fontId="14" fillId="5" borderId="41" xfId="0" applyFont="1" applyFill="1" applyBorder="1" applyAlignment="1" applyProtection="1">
      <alignment horizontal="center" vertical="center" wrapText="1"/>
      <protection hidden="1"/>
    </xf>
    <xf numFmtId="0" fontId="14" fillId="5" borderId="53" xfId="0" applyFont="1" applyFill="1" applyBorder="1" applyAlignment="1" applyProtection="1">
      <alignment horizontal="center" vertical="center" wrapText="1"/>
      <protection hidden="1"/>
    </xf>
    <xf numFmtId="0" fontId="14" fillId="5" borderId="40" xfId="0" applyFont="1" applyFill="1" applyBorder="1" applyAlignment="1" applyProtection="1">
      <alignment horizontal="center" vertical="center" wrapText="1"/>
      <protection hidden="1"/>
    </xf>
    <xf numFmtId="0" fontId="14" fillId="5" borderId="52" xfId="0" applyFont="1" applyFill="1" applyBorder="1" applyAlignment="1" applyProtection="1">
      <alignment horizontal="center" vertical="center" wrapText="1"/>
      <protection hidden="1"/>
    </xf>
    <xf numFmtId="0" fontId="13" fillId="4" borderId="10" xfId="0" applyFont="1" applyFill="1" applyBorder="1" applyAlignment="1" applyProtection="1">
      <alignment horizontal="center" vertical="center" wrapText="1"/>
      <protection hidden="1"/>
    </xf>
    <xf numFmtId="0" fontId="13" fillId="4" borderId="11" xfId="0" applyFont="1" applyFill="1" applyBorder="1" applyAlignment="1" applyProtection="1">
      <alignment horizontal="center" vertical="center" wrapText="1"/>
      <protection hidden="1"/>
    </xf>
    <xf numFmtId="0" fontId="13" fillId="4" borderId="4" xfId="0" applyFont="1" applyFill="1" applyBorder="1" applyAlignment="1" applyProtection="1">
      <alignment horizontal="center" vertical="center" wrapText="1"/>
      <protection hidden="1"/>
    </xf>
    <xf numFmtId="0" fontId="14" fillId="5" borderId="16" xfId="0" applyFont="1" applyFill="1" applyBorder="1" applyAlignment="1" applyProtection="1">
      <alignment horizontal="center" vertical="center" wrapText="1"/>
      <protection hidden="1"/>
    </xf>
    <xf numFmtId="0" fontId="14" fillId="5" borderId="20" xfId="0" applyFont="1" applyFill="1" applyBorder="1" applyAlignment="1" applyProtection="1">
      <alignment horizontal="center" vertical="center" wrapText="1"/>
      <protection hidden="1"/>
    </xf>
    <xf numFmtId="0" fontId="14" fillId="5" borderId="45" xfId="0" applyFont="1" applyFill="1" applyBorder="1" applyAlignment="1" applyProtection="1">
      <alignment horizontal="center" vertical="center" wrapText="1"/>
      <protection hidden="1"/>
    </xf>
    <xf numFmtId="0" fontId="14" fillId="5" borderId="64" xfId="0" applyFont="1" applyFill="1" applyBorder="1" applyAlignment="1" applyProtection="1">
      <alignment horizontal="center" vertical="center" wrapText="1"/>
      <protection hidden="1"/>
    </xf>
    <xf numFmtId="0" fontId="14" fillId="4" borderId="40" xfId="0" applyFont="1" applyFill="1" applyBorder="1" applyAlignment="1" applyProtection="1">
      <alignment horizontal="center" vertical="center" wrapText="1"/>
      <protection hidden="1"/>
    </xf>
    <xf numFmtId="0" fontId="14" fillId="4" borderId="52" xfId="0" applyFont="1" applyFill="1" applyBorder="1" applyAlignment="1" applyProtection="1">
      <alignment horizontal="center" vertical="center" wrapText="1"/>
      <protection hidden="1"/>
    </xf>
    <xf numFmtId="0" fontId="14" fillId="4" borderId="41" xfId="0" applyFont="1" applyFill="1" applyBorder="1" applyAlignment="1" applyProtection="1">
      <alignment horizontal="center" vertical="center" wrapText="1"/>
      <protection hidden="1"/>
    </xf>
    <xf numFmtId="0" fontId="14" fillId="4" borderId="53" xfId="0" applyFont="1" applyFill="1" applyBorder="1" applyAlignment="1" applyProtection="1">
      <alignment horizontal="center" vertical="center" wrapText="1"/>
      <protection hidden="1"/>
    </xf>
    <xf numFmtId="0" fontId="14" fillId="4" borderId="41" xfId="0" applyFont="1" applyFill="1" applyBorder="1" applyAlignment="1" applyProtection="1">
      <alignment horizontal="center" vertical="top" wrapText="1"/>
      <protection hidden="1"/>
    </xf>
    <xf numFmtId="0" fontId="14" fillId="4" borderId="53" xfId="0" applyFont="1" applyFill="1" applyBorder="1" applyAlignment="1" applyProtection="1">
      <alignment horizontal="center" vertical="top" wrapText="1"/>
      <protection hidden="1"/>
    </xf>
    <xf numFmtId="0" fontId="13" fillId="4" borderId="42" xfId="0" applyFont="1" applyFill="1" applyBorder="1" applyAlignment="1" applyProtection="1">
      <alignment horizontal="center" vertical="center" wrapText="1"/>
      <protection hidden="1"/>
    </xf>
    <xf numFmtId="0" fontId="13" fillId="4" borderId="57" xfId="0" applyFont="1" applyFill="1" applyBorder="1" applyAlignment="1" applyProtection="1">
      <alignment horizontal="center" vertical="center" wrapText="1"/>
      <protection hidden="1"/>
    </xf>
    <xf numFmtId="0" fontId="14" fillId="5" borderId="13" xfId="0" applyFont="1" applyFill="1" applyBorder="1" applyAlignment="1" applyProtection="1">
      <alignment horizontal="center" vertical="center" wrapText="1"/>
      <protection hidden="1"/>
    </xf>
    <xf numFmtId="0" fontId="14" fillId="5" borderId="14" xfId="0" applyFont="1" applyFill="1" applyBorder="1" applyAlignment="1" applyProtection="1">
      <alignment horizontal="center" vertical="center" wrapText="1"/>
      <protection hidden="1"/>
    </xf>
    <xf numFmtId="0" fontId="12" fillId="2" borderId="16" xfId="0" applyFont="1" applyFill="1" applyBorder="1" applyAlignment="1" applyProtection="1">
      <alignment horizontal="center" vertical="center" wrapText="1"/>
      <protection hidden="1"/>
    </xf>
    <xf numFmtId="0" fontId="12" fillId="2" borderId="17" xfId="0" applyFont="1" applyFill="1" applyBorder="1" applyAlignment="1" applyProtection="1">
      <alignment horizontal="center" vertical="center" wrapText="1"/>
      <protection hidden="1"/>
    </xf>
    <xf numFmtId="0" fontId="26" fillId="0" borderId="18" xfId="0" applyFont="1" applyBorder="1" applyAlignment="1" applyProtection="1">
      <alignment horizontal="center" vertical="center" wrapText="1"/>
      <protection hidden="1"/>
    </xf>
    <xf numFmtId="0" fontId="26" fillId="0" borderId="14" xfId="0" applyFont="1" applyBorder="1" applyAlignment="1" applyProtection="1">
      <alignment horizontal="center" vertical="center" wrapText="1"/>
      <protection hidden="1"/>
    </xf>
    <xf numFmtId="0" fontId="26" fillId="0" borderId="45" xfId="0" applyFont="1" applyBorder="1" applyAlignment="1" applyProtection="1">
      <alignment horizontal="center" vertical="top" wrapText="1"/>
      <protection hidden="1"/>
    </xf>
    <xf numFmtId="0" fontId="26" fillId="0" borderId="49" xfId="0" applyFont="1" applyBorder="1" applyAlignment="1" applyProtection="1">
      <alignment horizontal="center" vertical="top" wrapText="1"/>
      <protection hidden="1"/>
    </xf>
    <xf numFmtId="0" fontId="26" fillId="0" borderId="46" xfId="0" applyFont="1" applyBorder="1" applyAlignment="1" applyProtection="1">
      <alignment horizontal="center" vertical="top" wrapText="1"/>
      <protection hidden="1"/>
    </xf>
    <xf numFmtId="0" fontId="26" fillId="0" borderId="64" xfId="0" applyFont="1" applyBorder="1" applyAlignment="1" applyProtection="1">
      <alignment horizontal="center" vertical="top" wrapText="1"/>
      <protection hidden="1"/>
    </xf>
    <xf numFmtId="0" fontId="26" fillId="0" borderId="72" xfId="0" applyFont="1" applyBorder="1" applyAlignment="1" applyProtection="1">
      <alignment horizontal="center" vertical="top" wrapText="1"/>
      <protection hidden="1"/>
    </xf>
    <xf numFmtId="0" fontId="26" fillId="0" borderId="69" xfId="0" applyFont="1" applyBorder="1" applyAlignment="1" applyProtection="1">
      <alignment horizontal="center" vertical="top" wrapText="1"/>
      <protection hidden="1"/>
    </xf>
    <xf numFmtId="9" fontId="13" fillId="0" borderId="13" xfId="1" applyFont="1" applyBorder="1" applyAlignment="1" applyProtection="1">
      <alignment horizontal="center" vertical="center" wrapText="1"/>
      <protection hidden="1"/>
    </xf>
    <xf numFmtId="9" fontId="13" fillId="0" borderId="14" xfId="1" applyFont="1" applyBorder="1" applyAlignment="1" applyProtection="1">
      <alignment horizontal="center" vertical="center" wrapText="1"/>
      <protection hidden="1"/>
    </xf>
    <xf numFmtId="9" fontId="13" fillId="0" borderId="15" xfId="1" applyFont="1" applyBorder="1" applyAlignment="1" applyProtection="1">
      <alignment horizontal="center" vertical="center" wrapText="1"/>
      <protection hidden="1"/>
    </xf>
    <xf numFmtId="0" fontId="27" fillId="0" borderId="40" xfId="0" applyFont="1" applyBorder="1" applyAlignment="1" applyProtection="1">
      <alignment horizontal="center" vertical="center" wrapText="1"/>
      <protection hidden="1"/>
    </xf>
    <xf numFmtId="0" fontId="27" fillId="0" borderId="28" xfId="0" applyFont="1" applyBorder="1" applyAlignment="1" applyProtection="1">
      <alignment horizontal="center" vertical="center" wrapText="1"/>
      <protection hidden="1"/>
    </xf>
    <xf numFmtId="4" fontId="27" fillId="0" borderId="12" xfId="0" applyNumberFormat="1" applyFont="1" applyBorder="1" applyAlignment="1" applyProtection="1">
      <alignment horizontal="center" vertical="top" wrapText="1"/>
      <protection hidden="1"/>
    </xf>
    <xf numFmtId="9" fontId="27" fillId="0" borderId="41" xfId="1" applyFont="1" applyBorder="1" applyAlignment="1" applyProtection="1">
      <alignment horizontal="center" vertical="center" wrapText="1"/>
      <protection hidden="1"/>
    </xf>
    <xf numFmtId="9" fontId="27" fillId="0" borderId="12" xfId="1" applyFont="1" applyBorder="1" applyAlignment="1" applyProtection="1">
      <alignment horizontal="center" vertical="center" wrapText="1"/>
      <protection hidden="1"/>
    </xf>
    <xf numFmtId="167" fontId="27" fillId="0" borderId="47" xfId="0" applyNumberFormat="1" applyFont="1" applyBorder="1" applyAlignment="1" applyProtection="1">
      <alignment horizontal="center" vertical="top" wrapText="1"/>
      <protection hidden="1"/>
    </xf>
    <xf numFmtId="167" fontId="27" fillId="0" borderId="4" xfId="0" applyNumberFormat="1" applyFont="1" applyBorder="1" applyAlignment="1" applyProtection="1">
      <alignment horizontal="center" vertical="top" wrapText="1"/>
      <protection hidden="1"/>
    </xf>
    <xf numFmtId="167" fontId="27" fillId="0" borderId="68" xfId="0" applyNumberFormat="1" applyFont="1" applyBorder="1" applyAlignment="1" applyProtection="1">
      <alignment horizontal="center" vertical="top" wrapText="1"/>
      <protection hidden="1"/>
    </xf>
    <xf numFmtId="167" fontId="27" fillId="0" borderId="6" xfId="0" applyNumberFormat="1" applyFont="1" applyBorder="1" applyAlignment="1" applyProtection="1">
      <alignment horizontal="center" vertical="top" wrapText="1"/>
      <protection hidden="1"/>
    </xf>
    <xf numFmtId="167" fontId="27" fillId="0" borderId="36" xfId="0" applyNumberFormat="1" applyFont="1" applyBorder="1" applyAlignment="1" applyProtection="1">
      <alignment horizontal="center" vertical="top" wrapText="1"/>
      <protection hidden="1"/>
    </xf>
    <xf numFmtId="167" fontId="27" fillId="0" borderId="5" xfId="0" applyNumberFormat="1" applyFont="1" applyBorder="1" applyAlignment="1" applyProtection="1">
      <alignment horizontal="center" vertical="top" wrapText="1"/>
      <protection hidden="1"/>
    </xf>
    <xf numFmtId="0" fontId="27" fillId="0" borderId="50" xfId="0" applyFont="1" applyBorder="1" applyAlignment="1" applyProtection="1">
      <alignment horizontal="center" vertical="center" wrapText="1"/>
      <protection hidden="1"/>
    </xf>
    <xf numFmtId="0" fontId="27" fillId="0" borderId="30" xfId="0" applyFont="1" applyBorder="1" applyAlignment="1" applyProtection="1">
      <alignment horizontal="center" vertical="center" wrapText="1"/>
      <protection hidden="1"/>
    </xf>
    <xf numFmtId="4" fontId="26" fillId="0" borderId="44" xfId="0" applyNumberFormat="1" applyFont="1" applyBorder="1" applyAlignment="1" applyProtection="1">
      <alignment horizontal="center" vertical="top" wrapText="1"/>
      <protection hidden="1"/>
    </xf>
    <xf numFmtId="165" fontId="26" fillId="0" borderId="55" xfId="0" applyNumberFormat="1" applyFont="1" applyBorder="1" applyAlignment="1" applyProtection="1">
      <alignment horizontal="center" vertical="top" wrapText="1"/>
      <protection hidden="1"/>
    </xf>
    <xf numFmtId="165" fontId="26" fillId="0" borderId="68" xfId="0" applyNumberFormat="1" applyFont="1" applyBorder="1" applyAlignment="1" applyProtection="1">
      <alignment horizontal="center" vertical="top" wrapText="1"/>
      <protection hidden="1"/>
    </xf>
    <xf numFmtId="165" fontId="26" fillId="0" borderId="23" xfId="0" applyNumberFormat="1" applyFont="1" applyBorder="1" applyAlignment="1" applyProtection="1">
      <alignment horizontal="center" vertical="top" wrapText="1"/>
      <protection hidden="1"/>
    </xf>
    <xf numFmtId="0" fontId="14" fillId="2" borderId="13" xfId="0" applyFont="1" applyFill="1" applyBorder="1" applyAlignment="1" applyProtection="1">
      <alignment horizontal="center" vertical="center" wrapText="1"/>
      <protection hidden="1"/>
    </xf>
    <xf numFmtId="0" fontId="14" fillId="2" borderId="15" xfId="0" applyFont="1" applyFill="1" applyBorder="1" applyAlignment="1" applyProtection="1">
      <alignment horizontal="center" vertical="center" wrapText="1"/>
      <protection hidden="1"/>
    </xf>
    <xf numFmtId="0" fontId="1" fillId="9" borderId="55" xfId="3" applyFill="1" applyBorder="1" applyAlignment="1">
      <alignment horizontal="center" vertical="center" wrapText="1"/>
    </xf>
    <xf numFmtId="0" fontId="20" fillId="9" borderId="54" xfId="3" applyFont="1" applyFill="1" applyBorder="1" applyAlignment="1">
      <alignment horizontal="center" vertical="center" wrapText="1"/>
    </xf>
    <xf numFmtId="0" fontId="20" fillId="9" borderId="0" xfId="3" applyFont="1" applyFill="1" applyAlignment="1">
      <alignment horizontal="center" vertical="center" wrapText="1"/>
    </xf>
    <xf numFmtId="0" fontId="20" fillId="9" borderId="73" xfId="3" applyFont="1" applyFill="1" applyBorder="1" applyAlignment="1">
      <alignment horizontal="center" vertical="center" wrapText="1"/>
    </xf>
    <xf numFmtId="0" fontId="27" fillId="0" borderId="10" xfId="0" applyFont="1" applyBorder="1" applyAlignment="1" applyProtection="1">
      <alignment horizontal="center" vertical="top" wrapText="1"/>
      <protection hidden="1"/>
    </xf>
    <xf numFmtId="0" fontId="27" fillId="0" borderId="11" xfId="0" applyFont="1" applyBorder="1" applyAlignment="1" applyProtection="1">
      <alignment horizontal="center" vertical="top" wrapText="1"/>
      <protection hidden="1"/>
    </xf>
    <xf numFmtId="0" fontId="27" fillId="0" borderId="48" xfId="0" applyFont="1" applyBorder="1" applyAlignment="1" applyProtection="1">
      <alignment horizontal="center" vertical="top" wrapText="1"/>
      <protection hidden="1"/>
    </xf>
    <xf numFmtId="0" fontId="27" fillId="0" borderId="7" xfId="0" applyFont="1" applyBorder="1" applyAlignment="1" applyProtection="1">
      <alignment horizontal="center" vertical="top" wrapText="1"/>
      <protection hidden="1"/>
    </xf>
    <xf numFmtId="0" fontId="27" fillId="0" borderId="0" xfId="0" applyFont="1" applyAlignment="1" applyProtection="1">
      <alignment horizontal="center" vertical="top" wrapText="1"/>
      <protection hidden="1"/>
    </xf>
    <xf numFmtId="0" fontId="27" fillId="0" borderId="73" xfId="0" applyFont="1" applyBorder="1" applyAlignment="1" applyProtection="1">
      <alignment horizontal="center" vertical="top" wrapText="1"/>
      <protection hidden="1"/>
    </xf>
    <xf numFmtId="0" fontId="27" fillId="0" borderId="8" xfId="0" applyFont="1" applyBorder="1" applyAlignment="1" applyProtection="1">
      <alignment horizontal="center" vertical="top" wrapText="1"/>
      <protection hidden="1"/>
    </xf>
    <xf numFmtId="0" fontId="27" fillId="0" borderId="9" xfId="0" applyFont="1" applyBorder="1" applyAlignment="1" applyProtection="1">
      <alignment horizontal="center" vertical="top" wrapText="1"/>
      <protection hidden="1"/>
    </xf>
    <xf numFmtId="0" fontId="27" fillId="0" borderId="75" xfId="0" applyFont="1" applyBorder="1" applyAlignment="1" applyProtection="1">
      <alignment horizontal="center" vertical="top" wrapText="1"/>
      <protection hidden="1"/>
    </xf>
    <xf numFmtId="14" fontId="12" fillId="2" borderId="8" xfId="0" applyNumberFormat="1" applyFont="1" applyFill="1" applyBorder="1" applyAlignment="1" applyProtection="1">
      <alignment horizontal="center" vertical="center" wrapText="1"/>
      <protection hidden="1"/>
    </xf>
    <xf numFmtId="14" fontId="12" fillId="2" borderId="5" xfId="0" applyNumberFormat="1" applyFont="1" applyFill="1" applyBorder="1" applyAlignment="1" applyProtection="1">
      <alignment horizontal="center" vertical="center" wrapText="1"/>
      <protection hidden="1"/>
    </xf>
    <xf numFmtId="0" fontId="14" fillId="2" borderId="5" xfId="0" applyFont="1" applyFill="1" applyBorder="1" applyAlignment="1" applyProtection="1">
      <alignment horizontal="center" vertical="center" wrapText="1"/>
      <protection hidden="1"/>
    </xf>
    <xf numFmtId="0" fontId="13" fillId="2" borderId="1" xfId="0" applyFont="1" applyFill="1" applyBorder="1" applyAlignment="1" applyProtection="1">
      <alignment horizontal="center" vertical="center" wrapText="1"/>
      <protection hidden="1"/>
    </xf>
    <xf numFmtId="0" fontId="13" fillId="2" borderId="3" xfId="0" applyFont="1" applyFill="1" applyBorder="1" applyAlignment="1" applyProtection="1">
      <alignment horizontal="center" vertical="center" wrapText="1"/>
      <protection hidden="1"/>
    </xf>
    <xf numFmtId="0" fontId="14" fillId="2" borderId="1" xfId="0" applyFont="1" applyFill="1" applyBorder="1" applyAlignment="1" applyProtection="1">
      <alignment horizontal="center" vertical="center" wrapText="1"/>
      <protection hidden="1"/>
    </xf>
    <xf numFmtId="0" fontId="14" fillId="2" borderId="3" xfId="0" applyFont="1" applyFill="1" applyBorder="1" applyAlignment="1" applyProtection="1">
      <alignment horizontal="center" vertical="center" wrapText="1"/>
      <protection hidden="1"/>
    </xf>
    <xf numFmtId="0" fontId="14" fillId="14" borderId="13" xfId="0" applyFont="1" applyFill="1" applyBorder="1" applyAlignment="1" applyProtection="1">
      <alignment horizontal="center" vertical="center" wrapText="1"/>
      <protection hidden="1"/>
    </xf>
    <xf numFmtId="0" fontId="14" fillId="14" borderId="14" xfId="0" applyFont="1" applyFill="1" applyBorder="1" applyAlignment="1" applyProtection="1">
      <alignment horizontal="center" vertical="center" wrapText="1"/>
      <protection hidden="1"/>
    </xf>
    <xf numFmtId="0" fontId="12" fillId="13" borderId="13" xfId="0" applyFont="1" applyFill="1" applyBorder="1" applyAlignment="1" applyProtection="1">
      <alignment horizontal="center" vertical="center" wrapText="1"/>
      <protection hidden="1"/>
    </xf>
    <xf numFmtId="0" fontId="12" fillId="13" borderId="14" xfId="0" applyFont="1" applyFill="1" applyBorder="1" applyAlignment="1" applyProtection="1">
      <alignment horizontal="center" vertical="center" wrapText="1"/>
      <protection hidden="1"/>
    </xf>
    <xf numFmtId="0" fontId="12" fillId="13" borderId="15" xfId="0" applyFont="1" applyFill="1" applyBorder="1" applyAlignment="1" applyProtection="1">
      <alignment horizontal="center" vertical="center" wrapText="1"/>
      <protection hidden="1"/>
    </xf>
    <xf numFmtId="0" fontId="14" fillId="2" borderId="14" xfId="0" applyFont="1" applyFill="1" applyBorder="1" applyAlignment="1" applyProtection="1">
      <alignment horizontal="center" vertical="center" wrapText="1"/>
      <protection hidden="1"/>
    </xf>
    <xf numFmtId="0" fontId="14" fillId="14" borderId="10" xfId="0" applyFont="1" applyFill="1" applyBorder="1" applyAlignment="1" applyProtection="1">
      <alignment horizontal="center" vertical="center" wrapText="1"/>
      <protection hidden="1"/>
    </xf>
    <xf numFmtId="0" fontId="14" fillId="14" borderId="4" xfId="0" applyFont="1" applyFill="1" applyBorder="1" applyAlignment="1" applyProtection="1">
      <alignment horizontal="center" vertical="center" wrapText="1"/>
      <protection hidden="1"/>
    </xf>
    <xf numFmtId="0" fontId="12" fillId="13" borderId="10" xfId="0" applyFont="1" applyFill="1" applyBorder="1" applyAlignment="1" applyProtection="1">
      <alignment horizontal="center" vertical="center" wrapText="1"/>
      <protection hidden="1"/>
    </xf>
    <xf numFmtId="0" fontId="12" fillId="13" borderId="4" xfId="0" applyFont="1" applyFill="1" applyBorder="1" applyAlignment="1" applyProtection="1">
      <alignment horizontal="center" vertical="center" wrapText="1"/>
      <protection hidden="1"/>
    </xf>
    <xf numFmtId="167" fontId="27" fillId="0" borderId="64" xfId="0" applyNumberFormat="1" applyFont="1" applyBorder="1" applyAlignment="1" applyProtection="1">
      <alignment horizontal="center" vertical="top" wrapText="1"/>
      <protection hidden="1"/>
    </xf>
    <xf numFmtId="167" fontId="27" fillId="0" borderId="72" xfId="0" applyNumberFormat="1" applyFont="1" applyBorder="1" applyAlignment="1" applyProtection="1">
      <alignment horizontal="center" vertical="top" wrapText="1"/>
      <protection hidden="1"/>
    </xf>
    <xf numFmtId="167" fontId="27" fillId="0" borderId="69" xfId="0" applyNumberFormat="1" applyFont="1" applyBorder="1" applyAlignment="1" applyProtection="1">
      <alignment horizontal="center" vertical="top" wrapText="1"/>
      <protection hidden="1"/>
    </xf>
    <xf numFmtId="0" fontId="14" fillId="11" borderId="40" xfId="0" applyFont="1" applyFill="1" applyBorder="1" applyAlignment="1" applyProtection="1">
      <alignment horizontal="center" vertical="center" wrapText="1"/>
      <protection hidden="1"/>
    </xf>
    <xf numFmtId="0" fontId="14" fillId="11" borderId="32" xfId="0" applyFont="1" applyFill="1" applyBorder="1" applyAlignment="1" applyProtection="1">
      <alignment horizontal="center" vertical="center" wrapText="1"/>
      <protection hidden="1"/>
    </xf>
    <xf numFmtId="0" fontId="14" fillId="11" borderId="41" xfId="0" applyFont="1" applyFill="1" applyBorder="1" applyAlignment="1" applyProtection="1">
      <alignment horizontal="center" vertical="center" wrapText="1"/>
      <protection hidden="1"/>
    </xf>
    <xf numFmtId="0" fontId="14" fillId="11" borderId="33" xfId="0" applyFont="1" applyFill="1" applyBorder="1" applyAlignment="1" applyProtection="1">
      <alignment horizontal="center" vertical="center" wrapText="1"/>
      <protection hidden="1"/>
    </xf>
    <xf numFmtId="0" fontId="14" fillId="11" borderId="42" xfId="0" applyFont="1" applyFill="1" applyBorder="1" applyAlignment="1" applyProtection="1">
      <alignment horizontal="center" vertical="center" wrapText="1"/>
      <protection hidden="1"/>
    </xf>
    <xf numFmtId="0" fontId="14" fillId="11" borderId="43" xfId="0" applyFont="1" applyFill="1" applyBorder="1" applyAlignment="1" applyProtection="1">
      <alignment horizontal="center" vertical="center" wrapText="1"/>
      <protection hidden="1"/>
    </xf>
    <xf numFmtId="0" fontId="13" fillId="2" borderId="16" xfId="0" applyFont="1" applyFill="1" applyBorder="1" applyAlignment="1" applyProtection="1">
      <alignment horizontal="center" vertical="center" wrapText="1"/>
      <protection hidden="1"/>
    </xf>
    <xf numFmtId="0" fontId="13" fillId="2" borderId="17" xfId="0" applyFont="1" applyFill="1" applyBorder="1" applyAlignment="1" applyProtection="1">
      <alignment horizontal="center" vertical="center" wrapText="1"/>
      <protection hidden="1"/>
    </xf>
    <xf numFmtId="0" fontId="13" fillId="2" borderId="18" xfId="0" applyFont="1" applyFill="1" applyBorder="1" applyAlignment="1" applyProtection="1">
      <alignment horizontal="center" vertical="center" wrapText="1"/>
      <protection hidden="1"/>
    </xf>
    <xf numFmtId="0" fontId="12" fillId="12" borderId="78" xfId="0" applyFont="1" applyFill="1" applyBorder="1" applyAlignment="1" applyProtection="1">
      <alignment horizontal="center" vertical="center"/>
      <protection hidden="1"/>
    </xf>
    <xf numFmtId="0" fontId="12" fillId="12" borderId="79" xfId="0" applyFont="1" applyFill="1" applyBorder="1" applyAlignment="1" applyProtection="1">
      <alignment horizontal="center" vertical="center"/>
      <protection hidden="1"/>
    </xf>
    <xf numFmtId="0" fontId="14" fillId="11" borderId="16" xfId="0" applyFont="1" applyFill="1" applyBorder="1" applyAlignment="1" applyProtection="1">
      <alignment horizontal="center" vertical="center"/>
      <protection hidden="1"/>
    </xf>
    <xf numFmtId="0" fontId="14" fillId="11" borderId="17" xfId="0" applyFont="1" applyFill="1" applyBorder="1" applyAlignment="1" applyProtection="1">
      <alignment horizontal="center" vertical="center"/>
      <protection hidden="1"/>
    </xf>
    <xf numFmtId="0" fontId="14" fillId="11" borderId="19" xfId="0" applyFont="1" applyFill="1" applyBorder="1" applyAlignment="1" applyProtection="1">
      <alignment horizontal="center" vertical="center"/>
      <protection hidden="1"/>
    </xf>
    <xf numFmtId="0" fontId="14" fillId="2" borderId="16" xfId="0" applyFont="1" applyFill="1" applyBorder="1" applyAlignment="1" applyProtection="1">
      <alignment horizontal="center" vertical="center" wrapText="1"/>
      <protection hidden="1"/>
    </xf>
    <xf numFmtId="0" fontId="14" fillId="2" borderId="19" xfId="0" applyFont="1" applyFill="1" applyBorder="1" applyAlignment="1" applyProtection="1">
      <alignment horizontal="center" vertical="center" wrapText="1"/>
      <protection hidden="1"/>
    </xf>
    <xf numFmtId="0" fontId="14" fillId="2" borderId="17" xfId="0" applyFont="1" applyFill="1" applyBorder="1" applyAlignment="1" applyProtection="1">
      <alignment horizontal="center" vertical="center" wrapText="1"/>
      <protection hidden="1"/>
    </xf>
    <xf numFmtId="0" fontId="14" fillId="2" borderId="70" xfId="0" applyFont="1" applyFill="1" applyBorder="1" applyAlignment="1" applyProtection="1">
      <alignment horizontal="center" vertical="center" wrapText="1"/>
      <protection hidden="1"/>
    </xf>
    <xf numFmtId="0" fontId="14" fillId="2" borderId="77" xfId="0" applyFont="1" applyFill="1" applyBorder="1" applyAlignment="1" applyProtection="1">
      <alignment horizontal="center" vertical="center" wrapText="1"/>
      <protection hidden="1"/>
    </xf>
    <xf numFmtId="0" fontId="12" fillId="12" borderId="56" xfId="0" applyFont="1" applyFill="1" applyBorder="1" applyAlignment="1" applyProtection="1">
      <alignment horizontal="center" vertical="center" wrapText="1"/>
      <protection hidden="1"/>
    </xf>
    <xf numFmtId="0" fontId="12" fillId="12" borderId="80" xfId="0" applyFont="1" applyFill="1" applyBorder="1" applyAlignment="1" applyProtection="1">
      <alignment horizontal="center" vertical="center" wrapText="1"/>
      <protection hidden="1"/>
    </xf>
    <xf numFmtId="0" fontId="12" fillId="12" borderId="58" xfId="0" applyFont="1" applyFill="1" applyBorder="1" applyAlignment="1" applyProtection="1">
      <alignment horizontal="center" vertical="center" wrapText="1"/>
      <protection hidden="1"/>
    </xf>
    <xf numFmtId="0" fontId="12" fillId="12" borderId="61" xfId="0" applyFont="1" applyFill="1" applyBorder="1" applyAlignment="1" applyProtection="1">
      <alignment horizontal="center" vertical="center" wrapText="1"/>
      <protection hidden="1"/>
    </xf>
    <xf numFmtId="0" fontId="14" fillId="2" borderId="63" xfId="0" applyFont="1" applyFill="1" applyBorder="1" applyAlignment="1" applyProtection="1">
      <alignment horizontal="center" vertical="center" wrapText="1"/>
      <protection hidden="1"/>
    </xf>
    <xf numFmtId="0" fontId="14" fillId="2" borderId="60" xfId="0" applyFont="1" applyFill="1" applyBorder="1" applyAlignment="1" applyProtection="1">
      <alignment horizontal="center" vertical="center" wrapText="1"/>
      <protection hidden="1"/>
    </xf>
    <xf numFmtId="0" fontId="14" fillId="2" borderId="45" xfId="0" applyFont="1" applyFill="1" applyBorder="1" applyAlignment="1" applyProtection="1">
      <alignment horizontal="center" vertical="center" wrapText="1"/>
      <protection hidden="1"/>
    </xf>
    <xf numFmtId="0" fontId="14" fillId="2" borderId="46" xfId="0" applyFont="1" applyFill="1" applyBorder="1" applyAlignment="1" applyProtection="1">
      <alignment horizontal="center" vertical="center" wrapText="1"/>
      <protection hidden="1"/>
    </xf>
    <xf numFmtId="0" fontId="8" fillId="2" borderId="13" xfId="0" applyFont="1" applyFill="1" applyBorder="1" applyAlignment="1" applyProtection="1">
      <alignment horizontal="center" vertical="center" wrapText="1"/>
      <protection hidden="1"/>
    </xf>
    <xf numFmtId="0" fontId="8" fillId="2" borderId="14" xfId="0" applyFont="1" applyFill="1" applyBorder="1" applyAlignment="1" applyProtection="1">
      <alignment horizontal="center" vertical="center" wrapText="1"/>
      <protection hidden="1"/>
    </xf>
    <xf numFmtId="0" fontId="8" fillId="2" borderId="15" xfId="0" applyFont="1" applyFill="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4" xfId="0" applyFont="1" applyBorder="1" applyAlignment="1" applyProtection="1">
      <alignment horizontal="center" vertical="center" wrapText="1"/>
      <protection hidden="1"/>
    </xf>
    <xf numFmtId="0" fontId="12" fillId="2" borderId="48" xfId="0" applyFont="1" applyFill="1" applyBorder="1" applyAlignment="1" applyProtection="1">
      <alignment horizontal="center" vertical="center" wrapText="1"/>
      <protection hidden="1"/>
    </xf>
    <xf numFmtId="167" fontId="4" fillId="0" borderId="12" xfId="0" applyNumberFormat="1" applyFont="1" applyBorder="1" applyAlignment="1" applyProtection="1">
      <alignment horizontal="center" vertical="center" wrapText="1"/>
      <protection locked="0"/>
    </xf>
    <xf numFmtId="167" fontId="4" fillId="0" borderId="29" xfId="0" applyNumberFormat="1" applyFont="1" applyBorder="1" applyAlignment="1" applyProtection="1">
      <alignment horizontal="center" vertical="center" wrapText="1"/>
      <protection locked="0"/>
    </xf>
    <xf numFmtId="0" fontId="4" fillId="0" borderId="28"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167" fontId="4" fillId="0" borderId="33" xfId="0" applyNumberFormat="1" applyFont="1" applyBorder="1" applyAlignment="1" applyProtection="1">
      <alignment horizontal="center" vertical="center" wrapText="1"/>
      <protection locked="0"/>
    </xf>
    <xf numFmtId="167" fontId="4" fillId="0" borderId="34" xfId="0" applyNumberFormat="1" applyFont="1" applyBorder="1" applyAlignment="1" applyProtection="1">
      <alignment horizontal="center" vertical="center" wrapText="1"/>
      <protection locked="0"/>
    </xf>
    <xf numFmtId="0" fontId="4" fillId="0" borderId="32" xfId="0" applyFont="1" applyBorder="1" applyAlignment="1" applyProtection="1">
      <alignment horizontal="center" vertical="center" wrapText="1"/>
      <protection locked="0"/>
    </xf>
    <xf numFmtId="0" fontId="4" fillId="0" borderId="33" xfId="0" applyFont="1" applyBorder="1" applyAlignment="1" applyProtection="1">
      <alignment horizontal="center" vertical="center" wrapText="1"/>
      <protection locked="0"/>
    </xf>
    <xf numFmtId="167" fontId="4" fillId="0" borderId="41" xfId="0" applyNumberFormat="1" applyFont="1" applyBorder="1" applyAlignment="1" applyProtection="1">
      <alignment horizontal="center" vertical="center" wrapText="1"/>
      <protection locked="0"/>
    </xf>
    <xf numFmtId="167" fontId="4" fillId="0" borderId="38" xfId="0" applyNumberFormat="1" applyFont="1" applyBorder="1" applyAlignment="1" applyProtection="1">
      <alignment horizontal="center" vertical="center" wrapText="1"/>
      <protection locked="0"/>
    </xf>
    <xf numFmtId="0" fontId="4" fillId="0" borderId="40" xfId="0" applyFont="1" applyBorder="1" applyAlignment="1" applyProtection="1">
      <alignment horizontal="center" vertical="center" wrapText="1"/>
      <protection locked="0"/>
    </xf>
    <xf numFmtId="0" fontId="4" fillId="0" borderId="41" xfId="0" applyFont="1" applyBorder="1" applyAlignment="1" applyProtection="1">
      <alignment horizontal="center" vertical="center" wrapText="1"/>
      <protection locked="0"/>
    </xf>
    <xf numFmtId="167" fontId="4" fillId="0" borderId="43" xfId="0" applyNumberFormat="1" applyFont="1" applyBorder="1" applyAlignment="1" applyProtection="1">
      <alignment horizontal="center" vertical="center" wrapText="1"/>
      <protection locked="0"/>
    </xf>
    <xf numFmtId="167" fontId="4" fillId="0" borderId="44" xfId="0" applyNumberFormat="1" applyFont="1" applyBorder="1" applyAlignment="1" applyProtection="1">
      <alignment horizontal="center" vertical="center" wrapText="1"/>
      <protection locked="0"/>
    </xf>
    <xf numFmtId="167" fontId="4" fillId="0" borderId="42" xfId="0" applyNumberFormat="1" applyFont="1" applyBorder="1" applyAlignment="1" applyProtection="1">
      <alignment horizontal="center" vertical="center" wrapText="1"/>
      <protection locked="0"/>
    </xf>
    <xf numFmtId="0" fontId="34" fillId="9" borderId="10" xfId="0" applyFont="1" applyFill="1" applyBorder="1" applyAlignment="1" applyProtection="1">
      <alignment horizontal="center" vertical="center" wrapText="1"/>
      <protection hidden="1"/>
    </xf>
    <xf numFmtId="0" fontId="34" fillId="9" borderId="4" xfId="0" applyFont="1" applyFill="1" applyBorder="1" applyAlignment="1" applyProtection="1">
      <alignment horizontal="center" vertical="center" wrapText="1"/>
      <protection hidden="1"/>
    </xf>
    <xf numFmtId="0" fontId="15" fillId="0" borderId="13" xfId="0" applyFont="1" applyBorder="1" applyAlignment="1" applyProtection="1">
      <alignment horizontal="center" vertical="center" wrapText="1"/>
      <protection hidden="1"/>
    </xf>
    <xf numFmtId="0" fontId="15" fillId="0" borderId="10" xfId="0" applyFont="1" applyBorder="1" applyAlignment="1" applyProtection="1">
      <alignment horizontal="center" vertical="center" wrapText="1"/>
      <protection hidden="1"/>
    </xf>
    <xf numFmtId="0" fontId="15" fillId="0" borderId="11" xfId="0" applyFont="1" applyBorder="1" applyAlignment="1" applyProtection="1">
      <alignment horizontal="center" vertical="center" wrapText="1"/>
      <protection hidden="1"/>
    </xf>
    <xf numFmtId="0" fontId="15" fillId="0" borderId="4" xfId="0" applyFont="1" applyBorder="1" applyAlignment="1" applyProtection="1">
      <alignment horizontal="center" vertical="center" wrapText="1"/>
      <protection hidden="1"/>
    </xf>
    <xf numFmtId="0" fontId="15" fillId="0" borderId="8" xfId="0" applyFont="1" applyBorder="1" applyAlignment="1" applyProtection="1">
      <alignment horizontal="center" vertical="center" wrapText="1"/>
      <protection hidden="1"/>
    </xf>
    <xf numFmtId="0" fontId="15" fillId="0" borderId="9" xfId="0" applyFont="1" applyBorder="1" applyAlignment="1" applyProtection="1">
      <alignment horizontal="center" vertical="center" wrapText="1"/>
      <protection hidden="1"/>
    </xf>
    <xf numFmtId="0" fontId="15" fillId="0" borderId="5" xfId="0" applyFont="1" applyBorder="1" applyAlignment="1" applyProtection="1">
      <alignment horizontal="center" vertical="center" wrapText="1"/>
      <protection hidden="1"/>
    </xf>
    <xf numFmtId="0" fontId="13" fillId="2" borderId="2" xfId="0" applyFont="1" applyFill="1" applyBorder="1" applyAlignment="1" applyProtection="1">
      <alignment horizontal="center" vertical="center" wrapText="1"/>
      <protection hidden="1"/>
    </xf>
    <xf numFmtId="0" fontId="14" fillId="15" borderId="10" xfId="0" applyFont="1" applyFill="1" applyBorder="1" applyAlignment="1" applyProtection="1">
      <alignment horizontal="center" vertical="center" wrapText="1"/>
      <protection hidden="1"/>
    </xf>
    <xf numFmtId="0" fontId="14" fillId="15" borderId="11" xfId="0" applyFont="1" applyFill="1" applyBorder="1" applyAlignment="1" applyProtection="1">
      <alignment horizontal="center" vertical="center" wrapText="1"/>
      <protection hidden="1"/>
    </xf>
    <xf numFmtId="0" fontId="14" fillId="2" borderId="8" xfId="0" applyFont="1" applyFill="1" applyBorder="1" applyAlignment="1" applyProtection="1">
      <alignment horizontal="center" vertical="center" wrapText="1"/>
      <protection hidden="1"/>
    </xf>
    <xf numFmtId="0" fontId="14" fillId="2" borderId="9" xfId="0" applyFont="1" applyFill="1" applyBorder="1" applyAlignment="1" applyProtection="1">
      <alignment horizontal="center" vertical="center" wrapText="1"/>
      <protection hidden="1"/>
    </xf>
    <xf numFmtId="0" fontId="14" fillId="15" borderId="13" xfId="0" applyFont="1" applyFill="1" applyBorder="1" applyAlignment="1" applyProtection="1">
      <alignment horizontal="center" vertical="center" wrapText="1"/>
      <protection hidden="1"/>
    </xf>
    <xf numFmtId="0" fontId="14" fillId="15" borderId="14" xfId="0" applyFont="1" applyFill="1" applyBorder="1" applyAlignment="1" applyProtection="1">
      <alignment horizontal="center" vertical="center" wrapText="1"/>
      <protection hidden="1"/>
    </xf>
    <xf numFmtId="0" fontId="14" fillId="15" borderId="15" xfId="0" applyFont="1" applyFill="1" applyBorder="1" applyAlignment="1" applyProtection="1">
      <alignment horizontal="center" vertical="center" wrapText="1"/>
      <protection hidden="1"/>
    </xf>
    <xf numFmtId="0" fontId="14" fillId="11" borderId="13" xfId="0" applyFont="1" applyFill="1" applyBorder="1" applyAlignment="1" applyProtection="1">
      <alignment horizontal="center" vertical="center" wrapText="1"/>
      <protection hidden="1"/>
    </xf>
    <xf numFmtId="0" fontId="14" fillId="11" borderId="14" xfId="0" applyFont="1" applyFill="1" applyBorder="1" applyAlignment="1" applyProtection="1">
      <alignment horizontal="center" vertical="center" wrapText="1"/>
      <protection hidden="1"/>
    </xf>
    <xf numFmtId="0" fontId="14" fillId="11" borderId="15" xfId="0" applyFont="1" applyFill="1" applyBorder="1" applyAlignment="1" applyProtection="1">
      <alignment horizontal="center" vertical="center" wrapText="1"/>
      <protection hidden="1"/>
    </xf>
    <xf numFmtId="0" fontId="0" fillId="0" borderId="0" xfId="0" applyAlignment="1">
      <alignment horizontal="center" vertical="center"/>
    </xf>
    <xf numFmtId="0" fontId="12" fillId="2" borderId="1" xfId="2" applyFont="1" applyFill="1" applyBorder="1" applyAlignment="1">
      <alignment horizontal="center" vertical="center" wrapText="1"/>
    </xf>
    <xf numFmtId="0" fontId="12" fillId="2" borderId="2" xfId="2" applyFont="1" applyFill="1" applyBorder="1" applyAlignment="1">
      <alignment horizontal="center" vertical="center" wrapText="1"/>
    </xf>
    <xf numFmtId="0" fontId="4" fillId="0" borderId="13" xfId="2" applyFont="1" applyBorder="1" applyAlignment="1">
      <alignment horizontal="center" vertical="center"/>
    </xf>
    <xf numFmtId="0" fontId="4" fillId="0" borderId="14" xfId="2" applyFont="1" applyBorder="1" applyAlignment="1">
      <alignment horizontal="center" vertical="center"/>
    </xf>
    <xf numFmtId="0" fontId="4" fillId="0" borderId="15" xfId="2" applyFont="1" applyBorder="1" applyAlignment="1">
      <alignment horizontal="center" vertical="center"/>
    </xf>
    <xf numFmtId="0" fontId="23" fillId="0" borderId="0" xfId="0" applyFont="1" applyAlignment="1">
      <alignment horizontal="center" vertical="center"/>
    </xf>
    <xf numFmtId="0" fontId="12" fillId="2" borderId="13" xfId="2" applyFont="1" applyFill="1" applyBorder="1" applyAlignment="1">
      <alignment horizontal="center" vertical="center"/>
    </xf>
    <xf numFmtId="0" fontId="12" fillId="2" borderId="14" xfId="2" applyFont="1" applyFill="1" applyBorder="1" applyAlignment="1">
      <alignment horizontal="center" vertical="center"/>
    </xf>
    <xf numFmtId="0" fontId="12" fillId="2" borderId="15" xfId="2" applyFont="1" applyFill="1" applyBorder="1" applyAlignment="1">
      <alignment horizontal="center" vertical="center"/>
    </xf>
    <xf numFmtId="0" fontId="12" fillId="2" borderId="10" xfId="2" applyFont="1" applyFill="1" applyBorder="1" applyAlignment="1">
      <alignment horizontal="center" vertical="center"/>
    </xf>
    <xf numFmtId="0" fontId="12" fillId="2" borderId="11" xfId="2" applyFont="1" applyFill="1" applyBorder="1" applyAlignment="1">
      <alignment horizontal="center" vertical="center"/>
    </xf>
    <xf numFmtId="0" fontId="12" fillId="2" borderId="4" xfId="2" applyFont="1" applyFill="1" applyBorder="1" applyAlignment="1">
      <alignment horizontal="center" vertical="center"/>
    </xf>
    <xf numFmtId="4" fontId="38" fillId="0" borderId="9" xfId="0" applyNumberFormat="1" applyFont="1" applyBorder="1" applyAlignment="1">
      <alignment horizontal="center" vertical="center"/>
    </xf>
    <xf numFmtId="0" fontId="12" fillId="2" borderId="65" xfId="2" applyFont="1" applyFill="1" applyBorder="1" applyAlignment="1">
      <alignment horizontal="center" vertical="center"/>
    </xf>
    <xf numFmtId="0" fontId="12" fillId="2" borderId="62" xfId="2" applyFont="1" applyFill="1" applyBorder="1" applyAlignment="1">
      <alignment horizontal="center" vertical="center"/>
    </xf>
    <xf numFmtId="0" fontId="12" fillId="2" borderId="25" xfId="2" applyFont="1" applyFill="1" applyBorder="1" applyAlignment="1">
      <alignment horizontal="center" vertical="center"/>
    </xf>
    <xf numFmtId="0" fontId="12" fillId="2" borderId="3" xfId="2" applyFont="1" applyFill="1" applyBorder="1" applyAlignment="1">
      <alignment horizontal="center" vertical="center" wrapText="1"/>
    </xf>
    <xf numFmtId="0" fontId="4" fillId="0" borderId="13" xfId="2" applyFont="1" applyBorder="1" applyAlignment="1">
      <alignment horizontal="center"/>
    </xf>
    <xf numFmtId="0" fontId="4" fillId="0" borderId="14" xfId="2" applyFont="1" applyBorder="1" applyAlignment="1">
      <alignment horizontal="center"/>
    </xf>
    <xf numFmtId="0" fontId="4" fillId="0" borderId="15" xfId="2" applyFont="1" applyBorder="1" applyAlignment="1">
      <alignment horizontal="center"/>
    </xf>
    <xf numFmtId="0" fontId="4" fillId="0" borderId="1" xfId="0" applyFont="1" applyBorder="1" applyAlignment="1" applyProtection="1">
      <alignment horizontal="left" vertical="center" wrapText="1"/>
      <protection hidden="1"/>
    </xf>
    <xf numFmtId="0" fontId="4" fillId="0" borderId="3" xfId="0" applyFont="1" applyBorder="1" applyAlignment="1" applyProtection="1">
      <alignment horizontal="left" vertical="center" wrapText="1"/>
      <protection hidden="1"/>
    </xf>
    <xf numFmtId="0" fontId="14" fillId="11" borderId="47" xfId="0" applyFont="1" applyFill="1" applyBorder="1" applyAlignment="1" applyProtection="1">
      <alignment horizontal="center" vertical="center" wrapText="1"/>
      <protection hidden="1"/>
    </xf>
    <xf numFmtId="0" fontId="14" fillId="11" borderId="68" xfId="0" applyFont="1" applyFill="1" applyBorder="1" applyAlignment="1" applyProtection="1">
      <alignment horizontal="center" vertical="center" wrapText="1"/>
      <protection hidden="1"/>
    </xf>
    <xf numFmtId="0" fontId="14" fillId="2" borderId="40" xfId="0" applyFont="1" applyFill="1" applyBorder="1" applyAlignment="1" applyProtection="1">
      <alignment horizontal="center" vertical="center" wrapText="1"/>
      <protection hidden="1"/>
    </xf>
    <xf numFmtId="0" fontId="14" fillId="2" borderId="52" xfId="0" applyFont="1" applyFill="1" applyBorder="1" applyAlignment="1" applyProtection="1">
      <alignment horizontal="center" vertical="center" wrapText="1"/>
      <protection hidden="1"/>
    </xf>
    <xf numFmtId="0" fontId="14" fillId="2" borderId="42" xfId="0" applyFont="1" applyFill="1" applyBorder="1" applyAlignment="1" applyProtection="1">
      <alignment horizontal="center" vertical="center" wrapText="1"/>
      <protection hidden="1"/>
    </xf>
    <xf numFmtId="0" fontId="14" fillId="2" borderId="57" xfId="0" applyFont="1" applyFill="1" applyBorder="1" applyAlignment="1" applyProtection="1">
      <alignment horizontal="center" vertical="center" wrapText="1"/>
      <protection hidden="1"/>
    </xf>
    <xf numFmtId="0" fontId="14" fillId="2" borderId="2" xfId="0" applyFont="1" applyFill="1" applyBorder="1" applyAlignment="1" applyProtection="1">
      <alignment horizontal="center" vertical="center" wrapText="1"/>
      <protection hidden="1"/>
    </xf>
    <xf numFmtId="0" fontId="14" fillId="15" borderId="40" xfId="0" applyFont="1" applyFill="1" applyBorder="1" applyAlignment="1" applyProtection="1">
      <alignment horizontal="center" vertical="center" wrapText="1"/>
      <protection hidden="1"/>
    </xf>
    <xf numFmtId="0" fontId="14" fillId="15" borderId="52" xfId="0" applyFont="1" applyFill="1" applyBorder="1" applyAlignment="1" applyProtection="1">
      <alignment horizontal="center" vertical="center" wrapText="1"/>
      <protection hidden="1"/>
    </xf>
    <xf numFmtId="0" fontId="14" fillId="15" borderId="47" xfId="0" applyFont="1" applyFill="1" applyBorder="1" applyAlignment="1" applyProtection="1">
      <alignment horizontal="center" vertical="center" wrapText="1"/>
      <protection hidden="1"/>
    </xf>
    <xf numFmtId="0" fontId="14" fillId="15" borderId="68" xfId="0" applyFont="1" applyFill="1" applyBorder="1" applyAlignment="1" applyProtection="1">
      <alignment horizontal="center" vertical="center" wrapText="1"/>
      <protection hidden="1"/>
    </xf>
    <xf numFmtId="0" fontId="14" fillId="11" borderId="52" xfId="0" applyFont="1" applyFill="1" applyBorder="1" applyAlignment="1" applyProtection="1">
      <alignment horizontal="center" vertical="center" wrapText="1"/>
      <protection hidden="1"/>
    </xf>
    <xf numFmtId="0" fontId="14" fillId="11" borderId="53" xfId="0" applyFont="1" applyFill="1" applyBorder="1" applyAlignment="1" applyProtection="1">
      <alignment horizontal="center" vertical="center" wrapText="1"/>
      <protection hidden="1"/>
    </xf>
    <xf numFmtId="0" fontId="34" fillId="9" borderId="13" xfId="0" applyFont="1" applyFill="1" applyBorder="1" applyAlignment="1" applyProtection="1">
      <alignment horizontal="center" vertical="center" wrapText="1"/>
      <protection hidden="1"/>
    </xf>
    <xf numFmtId="0" fontId="34" fillId="9" borderId="14" xfId="0" applyFont="1" applyFill="1" applyBorder="1" applyAlignment="1" applyProtection="1">
      <alignment horizontal="center" vertical="center" wrapText="1"/>
      <protection hidden="1"/>
    </xf>
    <xf numFmtId="0" fontId="34" fillId="9" borderId="15" xfId="0" applyFont="1" applyFill="1" applyBorder="1" applyAlignment="1" applyProtection="1">
      <alignment horizontal="center" vertical="center" wrapText="1"/>
      <protection hidden="1"/>
    </xf>
    <xf numFmtId="0" fontId="13" fillId="15" borderId="7" xfId="0" applyFont="1" applyFill="1" applyBorder="1" applyAlignment="1" applyProtection="1">
      <alignment horizontal="center" vertical="center" wrapText="1"/>
      <protection hidden="1"/>
    </xf>
    <xf numFmtId="0" fontId="13" fillId="15" borderId="0" xfId="0" applyFont="1" applyFill="1" applyAlignment="1" applyProtection="1">
      <alignment horizontal="center" vertical="center" wrapText="1"/>
      <protection hidden="1"/>
    </xf>
    <xf numFmtId="0" fontId="14" fillId="15" borderId="41" xfId="0" applyFont="1" applyFill="1" applyBorder="1" applyAlignment="1" applyProtection="1">
      <alignment horizontal="center" vertical="center" wrapText="1"/>
      <protection hidden="1"/>
    </xf>
    <xf numFmtId="0" fontId="14" fillId="15" borderId="53" xfId="0" applyFont="1" applyFill="1" applyBorder="1" applyAlignment="1" applyProtection="1">
      <alignment horizontal="center" vertical="center" wrapText="1"/>
      <protection hidden="1"/>
    </xf>
    <xf numFmtId="0" fontId="4" fillId="0" borderId="13" xfId="0" applyFont="1" applyBorder="1" applyAlignment="1" applyProtection="1">
      <alignment horizontal="center" vertical="center" wrapText="1"/>
      <protection hidden="1"/>
    </xf>
    <xf numFmtId="0" fontId="4" fillId="0" borderId="15" xfId="0" applyFont="1" applyBorder="1" applyAlignment="1" applyProtection="1">
      <alignment horizontal="center" vertical="center" wrapText="1"/>
      <protection hidden="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cellXfs>
  <cellStyles count="9">
    <cellStyle name="Moneda" xfId="8" builtinId="4"/>
    <cellStyle name="Normal" xfId="0" builtinId="0"/>
    <cellStyle name="Normal 2" xfId="2" xr:uid="{00000000-0005-0000-0000-000001000000}"/>
    <cellStyle name="Normal 2 2" xfId="4" xr:uid="{00000000-0005-0000-0000-000002000000}"/>
    <cellStyle name="Normal 3" xfId="3" xr:uid="{00000000-0005-0000-0000-000003000000}"/>
    <cellStyle name="Porcentaje" xfId="1" builtinId="5"/>
    <cellStyle name="Porcentaje 2" xfId="7" xr:uid="{00000000-0005-0000-0000-000005000000}"/>
    <cellStyle name="Porcentaje 3" xfId="5" xr:uid="{00000000-0005-0000-0000-000006000000}"/>
    <cellStyle name="Porcentual 2" xfId="6" xr:uid="{00000000-0005-0000-0000-000007000000}"/>
  </cellStyles>
  <dxfs count="90">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s>
  <tableStyles count="0" defaultTableStyle="TableStyleMedium2" defaultPivotStyle="PivotStyleLight16"/>
  <colors>
    <mruColors>
      <color rgb="FFD00000"/>
      <color rgb="FFF49202"/>
      <color rgb="FFD7036D"/>
      <color rgb="FFF6508B"/>
      <color rgb="FF147C98"/>
      <color rgb="FF0DABAB"/>
      <color rgb="FFD80202"/>
      <color rgb="FF666699"/>
      <color rgb="FF17F2ED"/>
      <color rgb="FFEEEE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eetMetadata" Target="metadata.xml"/><Relationship Id="rId26" Type="http://schemas.openxmlformats.org/officeDocument/2006/relationships/customXml" Target="../customXml/item3.xml"/><Relationship Id="rId3" Type="http://schemas.openxmlformats.org/officeDocument/2006/relationships/worksheet" Target="worksheets/sheet3.xml"/><Relationship Id="rId21" Type="http://schemas.microsoft.com/office/2017/06/relationships/rdRichValueStructure" Target="richData/rdrichvaluestructure.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styles" Target="styles.xml"/><Relationship Id="rId20" Type="http://schemas.microsoft.com/office/2017/06/relationships/rdRichValue" Target="richData/rdrichvalue.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alcChain" Target="calcChain.xml"/><Relationship Id="rId10" Type="http://schemas.openxmlformats.org/officeDocument/2006/relationships/worksheet" Target="worksheets/sheet10.xml"/><Relationship Id="rId19" Type="http://schemas.microsoft.com/office/2022/10/relationships/richValueRel" Target="richData/richValueRel.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microsoft.com/office/2017/06/relationships/rdRichValueTypes" Target="richData/rdRichValueTyp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38.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39.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0.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41.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41.xml"/><Relationship Id="rId1" Type="http://schemas.microsoft.com/office/2011/relationships/chartStyle" Target="style41.xml"/></Relationships>
</file>

<file path=xl/charts/_rels/chart42.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42.xml"/><Relationship Id="rId1" Type="http://schemas.microsoft.com/office/2011/relationships/chartStyle" Target="style42.xml"/></Relationships>
</file>

<file path=xl/charts/_rels/chart43.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43.xml"/><Relationship Id="rId1" Type="http://schemas.microsoft.com/office/2011/relationships/chartStyle" Target="style43.xml"/></Relationships>
</file>

<file path=xl/charts/_rels/chart44.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1" i="0" u="none" strike="noStrike" kern="1200" spc="0" baseline="0">
                <a:solidFill>
                  <a:schemeClr val="tx1"/>
                </a:solidFill>
                <a:latin typeface="Verdana" panose="020B0604030504040204" pitchFamily="34" charset="0"/>
                <a:ea typeface="Verdana" panose="020B0604030504040204" pitchFamily="34" charset="0"/>
                <a:cs typeface="+mn-cs"/>
              </a:defRPr>
            </a:pPr>
            <a:r>
              <a:rPr lang="es-CO" b="1">
                <a:solidFill>
                  <a:schemeClr val="tx1"/>
                </a:solidFill>
              </a:rPr>
              <a:t>CONSUMO ENERGÍA ENTRE 2022 vs 2023</a:t>
            </a:r>
          </a:p>
        </c:rich>
      </c:tx>
      <c:layout>
        <c:manualLayout>
          <c:xMode val="edge"/>
          <c:yMode val="edge"/>
          <c:x val="0.38410171270964005"/>
          <c:y val="0"/>
        </c:manualLayout>
      </c:layout>
      <c:overlay val="0"/>
      <c:spPr>
        <a:noFill/>
        <a:ln>
          <a:noFill/>
        </a:ln>
        <a:effectLst/>
      </c:spPr>
      <c:txPr>
        <a:bodyPr rot="0" spcFirstLastPara="1" vertOverflow="ellipsis" vert="horz" wrap="square" anchor="ctr" anchorCtr="1"/>
        <a:lstStyle/>
        <a:p>
          <a:pPr>
            <a:defRPr sz="1080" b="1" i="0" u="none" strike="noStrike" kern="1200" spc="0" baseline="0">
              <a:solidFill>
                <a:schemeClr val="tx1"/>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5.3067192340254331E-2"/>
          <c:y val="4.9477882392764315E-2"/>
          <c:w val="0.93596832587710688"/>
          <c:h val="0.54938859683355912"/>
        </c:manualLayout>
      </c:layout>
      <c:barChart>
        <c:barDir val="col"/>
        <c:grouping val="clustered"/>
        <c:varyColors val="0"/>
        <c:ser>
          <c:idx val="0"/>
          <c:order val="0"/>
          <c:tx>
            <c:v>2022</c:v>
          </c:tx>
          <c:spPr>
            <a:gradFill>
              <a:gsLst>
                <a:gs pos="0">
                  <a:srgbClr val="E3542D"/>
                </a:gs>
                <a:gs pos="20000">
                  <a:schemeClr val="accent2">
                    <a:lumMod val="60000"/>
                    <a:lumOff val="40000"/>
                  </a:schemeClr>
                </a:gs>
                <a:gs pos="97000">
                  <a:schemeClr val="accent2">
                    <a:lumMod val="40000"/>
                    <a:lumOff val="60000"/>
                  </a:schemeClr>
                </a:gs>
                <a:gs pos="100000">
                  <a:schemeClr val="accent2">
                    <a:lumMod val="20000"/>
                    <a:lumOff val="80000"/>
                  </a:schemeClr>
                </a:gs>
              </a:gsLst>
              <a:lin ang="5400000" scaled="1"/>
            </a:gra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'COMPILADO DT´S'!$E$2:$E$34</c:f>
              <c:strCache>
                <c:ptCount val="33"/>
                <c:pt idx="0">
                  <c:v>Antioquia</c:v>
                </c:pt>
                <c:pt idx="1">
                  <c:v>Atlántico</c:v>
                </c:pt>
                <c:pt idx="2">
                  <c:v>Bolívar / San Andrés</c:v>
                </c:pt>
                <c:pt idx="3">
                  <c:v>Caquetá / Huila - Florencia</c:v>
                </c:pt>
                <c:pt idx="4">
                  <c:v>Caquetá / Huila - Neiva</c:v>
                </c:pt>
                <c:pt idx="5">
                  <c:v>Cauca</c:v>
                </c:pt>
                <c:pt idx="6">
                  <c:v>Central - Tunja</c:v>
                </c:pt>
                <c:pt idx="7">
                  <c:v>Central - Bogotá</c:v>
                </c:pt>
                <c:pt idx="8">
                  <c:v>Central - Ibagué</c:v>
                </c:pt>
                <c:pt idx="9">
                  <c:v>Cesar / Guajira - Valledupar</c:v>
                </c:pt>
                <c:pt idx="10">
                  <c:v>Cesar / Guajira - Riohacha</c:v>
                </c:pt>
                <c:pt idx="11">
                  <c:v>Choco</c:v>
                </c:pt>
                <c:pt idx="12">
                  <c:v>Córdoba</c:v>
                </c:pt>
                <c:pt idx="13">
                  <c:v>Eje cafetero - Manizales</c:v>
                </c:pt>
                <c:pt idx="14">
                  <c:v>Eje cafetero - Armenia</c:v>
                </c:pt>
                <c:pt idx="15">
                  <c:v>Eje cafetero - Pereira</c:v>
                </c:pt>
                <c:pt idx="16">
                  <c:v>Llanos Orientales y Amazonia - Yopal</c:v>
                </c:pt>
                <c:pt idx="17">
                  <c:v>Llanos Orientales y Amazonia - Villavicencio</c:v>
                </c:pt>
                <c:pt idx="18">
                  <c:v>Llanos Orientales y Amazonia - Guaviare</c:v>
                </c:pt>
                <c:pt idx="19">
                  <c:v>Llanos Orientales y Amazonia - Puerto Carreño</c:v>
                </c:pt>
                <c:pt idx="20">
                  <c:v>Llanos Orientales y Amazonia - Leticia</c:v>
                </c:pt>
                <c:pt idx="21">
                  <c:v>Llanos Orientales y Amazonia - Mitú</c:v>
                </c:pt>
                <c:pt idx="22">
                  <c:v>Llanos Orientales y Amazonia - Inírida</c:v>
                </c:pt>
                <c:pt idx="23">
                  <c:v>Magdalena</c:v>
                </c:pt>
                <c:pt idx="24">
                  <c:v>Magadalena medio</c:v>
                </c:pt>
                <c:pt idx="25">
                  <c:v>Putumayo</c:v>
                </c:pt>
                <c:pt idx="26">
                  <c:v>Nariño</c:v>
                </c:pt>
                <c:pt idx="27">
                  <c:v>Norte de Santander y Arauca - Arauca</c:v>
                </c:pt>
                <c:pt idx="28">
                  <c:v>Norte de Santander y Arauca - Cúcuta</c:v>
                </c:pt>
                <c:pt idx="29">
                  <c:v>Santander</c:v>
                </c:pt>
                <c:pt idx="30">
                  <c:v>Sucre</c:v>
                </c:pt>
                <c:pt idx="31">
                  <c:v>Urabá</c:v>
                </c:pt>
                <c:pt idx="32">
                  <c:v>Valle</c:v>
                </c:pt>
              </c:strCache>
            </c:strRef>
          </c:cat>
          <c:val>
            <c:numRef>
              <c:f>'COMPILADO DT´S'!$F$2:$F$34</c:f>
              <c:numCache>
                <c:formatCode>0</c:formatCode>
                <c:ptCount val="33"/>
                <c:pt idx="0">
                  <c:v>35507</c:v>
                </c:pt>
                <c:pt idx="1">
                  <c:v>28560</c:v>
                </c:pt>
                <c:pt idx="2">
                  <c:v>15879</c:v>
                </c:pt>
                <c:pt idx="3">
                  <c:v>16580</c:v>
                </c:pt>
                <c:pt idx="4">
                  <c:v>14142</c:v>
                </c:pt>
                <c:pt idx="5">
                  <c:v>13045</c:v>
                </c:pt>
                <c:pt idx="6">
                  <c:v>4514</c:v>
                </c:pt>
                <c:pt idx="7">
                  <c:v>5594</c:v>
                </c:pt>
                <c:pt idx="8">
                  <c:v>8748</c:v>
                </c:pt>
                <c:pt idx="9">
                  <c:v>16418</c:v>
                </c:pt>
                <c:pt idx="10">
                  <c:v>15587</c:v>
                </c:pt>
                <c:pt idx="11">
                  <c:v>23307</c:v>
                </c:pt>
                <c:pt idx="12">
                  <c:v>28610</c:v>
                </c:pt>
                <c:pt idx="13">
                  <c:v>9105</c:v>
                </c:pt>
                <c:pt idx="14">
                  <c:v>8527</c:v>
                </c:pt>
                <c:pt idx="15">
                  <c:v>2877</c:v>
                </c:pt>
                <c:pt idx="16">
                  <c:v>6082</c:v>
                </c:pt>
                <c:pt idx="17">
                  <c:v>28135</c:v>
                </c:pt>
                <c:pt idx="18">
                  <c:v>10004</c:v>
                </c:pt>
                <c:pt idx="19">
                  <c:v>13069</c:v>
                </c:pt>
                <c:pt idx="20">
                  <c:v>0</c:v>
                </c:pt>
                <c:pt idx="21">
                  <c:v>0</c:v>
                </c:pt>
                <c:pt idx="22">
                  <c:v>10091</c:v>
                </c:pt>
                <c:pt idx="23">
                  <c:v>36054</c:v>
                </c:pt>
                <c:pt idx="24">
                  <c:v>21843</c:v>
                </c:pt>
                <c:pt idx="25">
                  <c:v>13437</c:v>
                </c:pt>
                <c:pt idx="26">
                  <c:v>8190</c:v>
                </c:pt>
                <c:pt idx="27">
                  <c:v>16516</c:v>
                </c:pt>
                <c:pt idx="28">
                  <c:v>43951</c:v>
                </c:pt>
                <c:pt idx="29">
                  <c:v>9555</c:v>
                </c:pt>
                <c:pt idx="30">
                  <c:v>19257</c:v>
                </c:pt>
                <c:pt idx="31">
                  <c:v>21290</c:v>
                </c:pt>
                <c:pt idx="32">
                  <c:v>26104</c:v>
                </c:pt>
              </c:numCache>
            </c:numRef>
          </c:val>
          <c:extLst>
            <c:ext xmlns:c16="http://schemas.microsoft.com/office/drawing/2014/chart" uri="{C3380CC4-5D6E-409C-BE32-E72D297353CC}">
              <c16:uniqueId val="{00000000-5D2B-4A70-92B8-0849702860E6}"/>
            </c:ext>
          </c:extLst>
        </c:ser>
        <c:ser>
          <c:idx val="1"/>
          <c:order val="1"/>
          <c:tx>
            <c:v>2023</c:v>
          </c:tx>
          <c:spPr>
            <a:gradFill>
              <a:gsLst>
                <a:gs pos="0">
                  <a:schemeClr val="accent4"/>
                </a:gs>
                <a:gs pos="60000">
                  <a:schemeClr val="accent4">
                    <a:lumMod val="60000"/>
                    <a:lumOff val="40000"/>
                  </a:schemeClr>
                </a:gs>
                <a:gs pos="96000">
                  <a:schemeClr val="accent4">
                    <a:lumMod val="40000"/>
                    <a:lumOff val="60000"/>
                  </a:schemeClr>
                </a:gs>
                <a:gs pos="100000">
                  <a:schemeClr val="accent4">
                    <a:lumMod val="20000"/>
                    <a:lumOff val="80000"/>
                  </a:schemeClr>
                </a:gs>
              </a:gsLst>
              <a:lin ang="5400000" scaled="1"/>
            </a:gradFill>
            <a:ln>
              <a:solidFill>
                <a:schemeClr val="accent2"/>
              </a:solidFill>
            </a:ln>
            <a:effectLst/>
          </c:spPr>
          <c:invertIfNegative val="0"/>
          <c:dLbls>
            <c:dLbl>
              <c:idx val="0"/>
              <c:layout>
                <c:manualLayout>
                  <c:x val="1.1808805778547182E-2"/>
                  <c:y val="-4.991378082151401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D2B-4A70-92B8-0849702860E6}"/>
                </c:ext>
              </c:extLst>
            </c:dLbl>
            <c:dLbl>
              <c:idx val="1"/>
              <c:layout>
                <c:manualLayout>
                  <c:x val="3.6334787010914456E-3"/>
                  <c:y val="-2.994826849290845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D2B-4A70-92B8-0849702860E6}"/>
                </c:ext>
              </c:extLst>
            </c:dLbl>
            <c:dLbl>
              <c:idx val="2"/>
              <c:layout>
                <c:manualLayout>
                  <c:x val="0"/>
                  <c:y val="-1.462213299693472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D2B-4A70-92B8-0849702860E6}"/>
                </c:ext>
              </c:extLst>
            </c:dLbl>
            <c:dLbl>
              <c:idx val="3"/>
              <c:layout>
                <c:manualLayout>
                  <c:x val="-4.0871992565855565E-4"/>
                  <c:y val="-5.728345331030123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D2B-4A70-92B8-0849702860E6}"/>
                </c:ext>
              </c:extLst>
            </c:dLbl>
            <c:dLbl>
              <c:idx val="4"/>
              <c:layout>
                <c:manualLayout>
                  <c:x val="-3.3306503333769586E-17"/>
                  <c:y val="-1.497413424645420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D2B-4A70-92B8-0849702860E6}"/>
                </c:ext>
              </c:extLst>
            </c:dLbl>
            <c:dLbl>
              <c:idx val="5"/>
              <c:layout>
                <c:manualLayout>
                  <c:x val="-1.0212680224215547E-3"/>
                  <c:y val="-6.186428741663757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D2B-4A70-92B8-0849702860E6}"/>
                </c:ext>
              </c:extLst>
            </c:dLbl>
            <c:dLbl>
              <c:idx val="6"/>
              <c:layout>
                <c:manualLayout>
                  <c:x val="0"/>
                  <c:y val="-1.218511083077893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D2B-4A70-92B8-0849702860E6}"/>
                </c:ext>
              </c:extLst>
            </c:dLbl>
            <c:dLbl>
              <c:idx val="7"/>
              <c:layout>
                <c:manualLayout>
                  <c:x val="-3.5376402738008649E-17"/>
                  <c:y val="-2.924426599386954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D2B-4A70-92B8-0849702860E6}"/>
                </c:ext>
              </c:extLst>
            </c:dLbl>
            <c:dLbl>
              <c:idx val="8"/>
              <c:layout>
                <c:manualLayout>
                  <c:x val="5.6445893078796692E-5"/>
                  <c:y val="-2.965491382344215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D2B-4A70-92B8-0849702860E6}"/>
                </c:ext>
              </c:extLst>
            </c:dLbl>
            <c:dLbl>
              <c:idx val="9"/>
              <c:layout>
                <c:manualLayout>
                  <c:x val="-9.6482212934268722E-4"/>
                  <c:y val="-1.9496177329246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D2B-4A70-92B8-0849702860E6}"/>
                </c:ext>
              </c:extLst>
            </c:dLbl>
            <c:dLbl>
              <c:idx val="11"/>
              <c:layout>
                <c:manualLayout>
                  <c:x val="-9.6482212934268722E-4"/>
                  <c:y val="-2.92442659938694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D2B-4A70-92B8-0849702860E6}"/>
                </c:ext>
              </c:extLst>
            </c:dLbl>
            <c:dLbl>
              <c:idx val="12"/>
              <c:layout>
                <c:manualLayout>
                  <c:x val="9.0836967527286143E-3"/>
                  <c:y val="-7.487067123227148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D2B-4A70-92B8-0849702860E6}"/>
                </c:ext>
              </c:extLst>
            </c:dLbl>
            <c:dLbl>
              <c:idx val="13"/>
              <c:layout>
                <c:manualLayout>
                  <c:x val="9.0836967527286141E-4"/>
                  <c:y val="-3.743533561613560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D2B-4A70-92B8-0849702860E6}"/>
                </c:ext>
              </c:extLst>
            </c:dLbl>
            <c:dLbl>
              <c:idx val="14"/>
              <c:layout>
                <c:manualLayout>
                  <c:x val="1.9296442586853035E-3"/>
                  <c:y val="-1.462213299693472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D2B-4A70-92B8-0849702860E6}"/>
                </c:ext>
              </c:extLst>
            </c:dLbl>
            <c:dLbl>
              <c:idx val="15"/>
              <c:layout>
                <c:manualLayout>
                  <c:x val="-6.6613006667539172E-17"/>
                  <c:y val="-3.993102465721130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D2B-4A70-92B8-0849702860E6}"/>
                </c:ext>
              </c:extLst>
            </c:dLbl>
            <c:dLbl>
              <c:idx val="16"/>
              <c:layout>
                <c:manualLayout>
                  <c:x val="-6.6613006667539172E-17"/>
                  <c:y val="-6.239222602689252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D2B-4A70-92B8-0849702860E6}"/>
                </c:ext>
              </c:extLst>
            </c:dLbl>
            <c:dLbl>
              <c:idx val="17"/>
              <c:layout>
                <c:manualLayout>
                  <c:x val="9.0836967527286141E-4"/>
                  <c:y val="-3.493964657505985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D2B-4A70-92B8-0849702860E6}"/>
                </c:ext>
              </c:extLst>
            </c:dLbl>
            <c:dLbl>
              <c:idx val="18"/>
              <c:layout>
                <c:manualLayout>
                  <c:x val="0"/>
                  <c:y val="-1.218511083077893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D2B-4A70-92B8-0849702860E6}"/>
                </c:ext>
              </c:extLst>
            </c:dLbl>
            <c:dLbl>
              <c:idx val="19"/>
              <c:layout>
                <c:manualLayout>
                  <c:x val="0"/>
                  <c:y val="-2.92442659938694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D2B-4A70-92B8-0849702860E6}"/>
                </c:ext>
              </c:extLst>
            </c:dLbl>
            <c:dLbl>
              <c:idx val="22"/>
              <c:layout>
                <c:manualLayout>
                  <c:x val="0"/>
                  <c:y val="-1.462213299693472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D2B-4A70-92B8-0849702860E6}"/>
                </c:ext>
              </c:extLst>
            </c:dLbl>
            <c:dLbl>
              <c:idx val="24"/>
              <c:layout>
                <c:manualLayout>
                  <c:x val="1.8167393505457228E-3"/>
                  <c:y val="-2.994826849290841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5D2B-4A70-92B8-0849702860E6}"/>
                </c:ext>
              </c:extLst>
            </c:dLbl>
            <c:dLbl>
              <c:idx val="25"/>
              <c:layout>
                <c:manualLayout>
                  <c:x val="-1.3322601333507834E-16"/>
                  <c:y val="-1.996551232860560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5D2B-4A70-92B8-0849702860E6}"/>
                </c:ext>
              </c:extLst>
            </c:dLbl>
            <c:dLbl>
              <c:idx val="26"/>
              <c:layout>
                <c:manualLayout>
                  <c:x val="-1.3322601333507834E-16"/>
                  <c:y val="-1.996551232860560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5D2B-4A70-92B8-0849702860E6}"/>
                </c:ext>
              </c:extLst>
            </c:dLbl>
            <c:dLbl>
              <c:idx val="27"/>
              <c:layout>
                <c:manualLayout>
                  <c:x val="0"/>
                  <c:y val="-0.1322715191770121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5D2B-4A70-92B8-0849702860E6}"/>
                </c:ext>
              </c:extLst>
            </c:dLbl>
            <c:dLbl>
              <c:idx val="28"/>
              <c:layout>
                <c:manualLayout>
                  <c:x val="-1.3322601333507834E-16"/>
                  <c:y val="-6.488791506796821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5D2B-4A70-92B8-0849702860E6}"/>
                </c:ext>
              </c:extLst>
            </c:dLbl>
            <c:dLbl>
              <c:idx val="29"/>
              <c:layout>
                <c:manualLayout>
                  <c:x val="0"/>
                  <c:y val="-6.239222602689252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5D2B-4A70-92B8-0849702860E6}"/>
                </c:ext>
              </c:extLst>
            </c:dLbl>
            <c:dLbl>
              <c:idx val="30"/>
              <c:layout>
                <c:manualLayout>
                  <c:x val="0"/>
                  <c:y val="-2.43702216615579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5D2B-4A70-92B8-0849702860E6}"/>
                </c:ext>
              </c:extLst>
            </c:dLbl>
            <c:dLbl>
              <c:idx val="31"/>
              <c:layout>
                <c:manualLayout>
                  <c:x val="5.6445893078725941E-5"/>
                  <c:y val="-4.242663699768079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5D2B-4A70-92B8-0849702860E6}"/>
                </c:ext>
              </c:extLst>
            </c:dLbl>
            <c:dLbl>
              <c:idx val="32"/>
              <c:layout>
                <c:manualLayout>
                  <c:x val="9.0837623626381972E-4"/>
                  <c:y val="-0.2320403939302412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5D2B-4A70-92B8-0849702860E6}"/>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chemeClr val="accent4">
                        <a:lumMod val="75000"/>
                      </a:schemeClr>
                    </a:solidFill>
                    <a:latin typeface="Verdana" panose="020B0604030504040204" pitchFamily="34" charset="0"/>
                    <a:ea typeface="Verdana" panose="020B0604030504040204" pitchFamily="34" charset="0"/>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'COMPILADO DT´S'!$E$2:$E$34</c:f>
              <c:strCache>
                <c:ptCount val="33"/>
                <c:pt idx="0">
                  <c:v>Antioquia</c:v>
                </c:pt>
                <c:pt idx="1">
                  <c:v>Atlántico</c:v>
                </c:pt>
                <c:pt idx="2">
                  <c:v>Bolívar / San Andrés</c:v>
                </c:pt>
                <c:pt idx="3">
                  <c:v>Caquetá / Huila - Florencia</c:v>
                </c:pt>
                <c:pt idx="4">
                  <c:v>Caquetá / Huila - Neiva</c:v>
                </c:pt>
                <c:pt idx="5">
                  <c:v>Cauca</c:v>
                </c:pt>
                <c:pt idx="6">
                  <c:v>Central - Tunja</c:v>
                </c:pt>
                <c:pt idx="7">
                  <c:v>Central - Bogotá</c:v>
                </c:pt>
                <c:pt idx="8">
                  <c:v>Central - Ibagué</c:v>
                </c:pt>
                <c:pt idx="9">
                  <c:v>Cesar / Guajira - Valledupar</c:v>
                </c:pt>
                <c:pt idx="10">
                  <c:v>Cesar / Guajira - Riohacha</c:v>
                </c:pt>
                <c:pt idx="11">
                  <c:v>Choco</c:v>
                </c:pt>
                <c:pt idx="12">
                  <c:v>Córdoba</c:v>
                </c:pt>
                <c:pt idx="13">
                  <c:v>Eje cafetero - Manizales</c:v>
                </c:pt>
                <c:pt idx="14">
                  <c:v>Eje cafetero - Armenia</c:v>
                </c:pt>
                <c:pt idx="15">
                  <c:v>Eje cafetero - Pereira</c:v>
                </c:pt>
                <c:pt idx="16">
                  <c:v>Llanos Orientales y Amazonia - Yopal</c:v>
                </c:pt>
                <c:pt idx="17">
                  <c:v>Llanos Orientales y Amazonia - Villavicencio</c:v>
                </c:pt>
                <c:pt idx="18">
                  <c:v>Llanos Orientales y Amazonia - Guaviare</c:v>
                </c:pt>
                <c:pt idx="19">
                  <c:v>Llanos Orientales y Amazonia - Puerto Carreño</c:v>
                </c:pt>
                <c:pt idx="20">
                  <c:v>Llanos Orientales y Amazonia - Leticia</c:v>
                </c:pt>
                <c:pt idx="21">
                  <c:v>Llanos Orientales y Amazonia - Mitú</c:v>
                </c:pt>
                <c:pt idx="22">
                  <c:v>Llanos Orientales y Amazonia - Inírida</c:v>
                </c:pt>
                <c:pt idx="23">
                  <c:v>Magdalena</c:v>
                </c:pt>
                <c:pt idx="24">
                  <c:v>Magadalena medio</c:v>
                </c:pt>
                <c:pt idx="25">
                  <c:v>Putumayo</c:v>
                </c:pt>
                <c:pt idx="26">
                  <c:v>Nariño</c:v>
                </c:pt>
                <c:pt idx="27">
                  <c:v>Norte de Santander y Arauca - Arauca</c:v>
                </c:pt>
                <c:pt idx="28">
                  <c:v>Norte de Santander y Arauca - Cúcuta</c:v>
                </c:pt>
                <c:pt idx="29">
                  <c:v>Santander</c:v>
                </c:pt>
                <c:pt idx="30">
                  <c:v>Sucre</c:v>
                </c:pt>
                <c:pt idx="31">
                  <c:v>Urabá</c:v>
                </c:pt>
                <c:pt idx="32">
                  <c:v>Valle</c:v>
                </c:pt>
              </c:strCache>
            </c:strRef>
          </c:cat>
          <c:val>
            <c:numRef>
              <c:f>'COMPILADO DT´S'!$G$2:$G$34</c:f>
              <c:numCache>
                <c:formatCode>0</c:formatCode>
                <c:ptCount val="33"/>
                <c:pt idx="0">
                  <c:v>0</c:v>
                </c:pt>
              </c:numCache>
            </c:numRef>
          </c:val>
          <c:extLst>
            <c:ext xmlns:c16="http://schemas.microsoft.com/office/drawing/2014/chart" uri="{C3380CC4-5D6E-409C-BE32-E72D297353CC}">
              <c16:uniqueId val="{0000001E-5D2B-4A70-92B8-0849702860E6}"/>
            </c:ext>
          </c:extLst>
        </c:ser>
        <c:dLbls>
          <c:dLblPos val="outEnd"/>
          <c:showLegendKey val="0"/>
          <c:showVal val="1"/>
          <c:showCatName val="0"/>
          <c:showSerName val="0"/>
          <c:showPercent val="0"/>
          <c:showBubbleSize val="0"/>
        </c:dLbls>
        <c:gapWidth val="219"/>
        <c:overlap val="-27"/>
        <c:axId val="1754495008"/>
        <c:axId val="1754490432"/>
      </c:barChart>
      <c:catAx>
        <c:axId val="1754495008"/>
        <c:scaling>
          <c:orientation val="minMax"/>
        </c:scaling>
        <c:delete val="0"/>
        <c:axPos val="b"/>
        <c:title>
          <c:tx>
            <c:rich>
              <a:bodyPr rot="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US" b="1">
                    <a:solidFill>
                      <a:sysClr val="windowText" lastClr="000000"/>
                    </a:solidFill>
                  </a:rPr>
                  <a:t>Sedes</a:t>
                </a:r>
              </a:p>
            </c:rich>
          </c:tx>
          <c:layout>
            <c:manualLayout>
              <c:xMode val="edge"/>
              <c:yMode val="edge"/>
              <c:x val="0.5036144312469415"/>
              <c:y val="0.95416618841012224"/>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754490432"/>
        <c:crosses val="autoZero"/>
        <c:auto val="1"/>
        <c:lblAlgn val="ctr"/>
        <c:lblOffset val="100"/>
        <c:noMultiLvlLbl val="0"/>
      </c:catAx>
      <c:valAx>
        <c:axId val="1754490432"/>
        <c:scaling>
          <c:orientation val="minMax"/>
          <c:max val="5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US" b="1">
                    <a:solidFill>
                      <a:sysClr val="windowText" lastClr="000000"/>
                    </a:solidFill>
                  </a:rPr>
                  <a:t>Consumo (kWh)</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754495008"/>
        <c:crosses val="autoZero"/>
        <c:crossBetween val="between"/>
        <c:majorUnit val="5000"/>
      </c:valAx>
      <c:spPr>
        <a:noFill/>
        <a:ln>
          <a:noFill/>
        </a:ln>
        <a:effectLst/>
      </c:spPr>
    </c:plotArea>
    <c:legend>
      <c:legendPos val="l"/>
      <c:layout>
        <c:manualLayout>
          <c:xMode val="edge"/>
          <c:yMode val="edge"/>
          <c:x val="8.1355932203389832E-3"/>
          <c:y val="0.85042373529839377"/>
          <c:w val="3.9765875991334618E-2"/>
          <c:h val="8.5088731957039226E-2"/>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accent4">
          <a:lumMod val="20000"/>
          <a:lumOff val="80000"/>
        </a:schemeClr>
      </a:solidFill>
      <a:round/>
    </a:ln>
    <a:effectLst/>
  </c:spPr>
  <c:txPr>
    <a:bodyPr/>
    <a:lstStyle/>
    <a:p>
      <a:pPr>
        <a:defRPr sz="900">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r>
              <a:rPr lang="en-US" sz="1400" b="1" i="1" u="none" strike="noStrike" kern="1200" spc="0" baseline="0">
                <a:solidFill>
                  <a:sysClr val="windowText" lastClr="000000"/>
                </a:solidFill>
                <a:latin typeface="Verdana" panose="020B0604030504040204" pitchFamily="34" charset="0"/>
                <a:ea typeface="Verdana" panose="020B0604030504040204" pitchFamily="34" charset="0"/>
                <a:cs typeface="+mn-cs"/>
              </a:rPr>
              <a:t>Indicador efectividad de ahorro para el año actual</a:t>
            </a:r>
          </a:p>
        </c:rich>
      </c:tx>
      <c:overlay val="0"/>
      <c:spPr>
        <a:noFill/>
        <a:ln>
          <a:noFill/>
        </a:ln>
        <a:effectLst/>
      </c:spPr>
      <c:txPr>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6.7288169580976873E-2"/>
          <c:y val="7.2406156331050325E-2"/>
          <c:w val="0.92308408204968739"/>
          <c:h val="0.75958819802697075"/>
        </c:manualLayout>
      </c:layout>
      <c:barChart>
        <c:barDir val="col"/>
        <c:grouping val="clustered"/>
        <c:varyColors val="0"/>
        <c:ser>
          <c:idx val="0"/>
          <c:order val="0"/>
          <c:tx>
            <c:v>Indicador efectividad de ahorro %</c:v>
          </c:tx>
          <c:spPr>
            <a:pattFill prst="dkDnDiag">
              <a:fgClr>
                <a:schemeClr val="accent6">
                  <a:lumMod val="60000"/>
                  <a:lumOff val="40000"/>
                </a:schemeClr>
              </a:fgClr>
              <a:bgClr>
                <a:schemeClr val="bg1"/>
              </a:bgClr>
            </a:pattFill>
            <a:ln>
              <a:solidFill>
                <a:schemeClr val="accent6">
                  <a:lumMod val="50000"/>
                </a:schemeClr>
              </a:solidFill>
            </a:ln>
            <a:effectLst>
              <a:innerShdw blurRad="114300">
                <a:schemeClr val="accent1"/>
              </a:innerShdw>
            </a:effectLst>
          </c:spPr>
          <c:invertIfNegative val="0"/>
          <c:dLbls>
            <c:delete val="1"/>
          </c:dLbls>
          <c:trendline>
            <c:spPr>
              <a:ln w="19050" cap="rnd">
                <a:solidFill>
                  <a:srgbClr val="D00000"/>
                </a:solidFill>
                <a:prstDash val="sysDash"/>
              </a:ln>
              <a:effectLst/>
            </c:spPr>
            <c:trendlineType val="linear"/>
            <c:dispRSqr val="0"/>
            <c:dispEq val="0"/>
          </c:trendline>
          <c:cat>
            <c:strRef>
              <c:f>'INSTRUCTIVO-Energía'!$A$16:$A$27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'INSTRUCTIVO-Energía'!$P$16:$P$27</c:f>
              <c:numCache>
                <c:formatCode>0%</c:formatCode>
                <c:ptCount val="12"/>
                <c:pt idx="0">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CD02-4DCF-8605-D678510B17F1}"/>
            </c:ext>
          </c:extLst>
        </c:ser>
        <c:dLbls>
          <c:dLblPos val="outEnd"/>
          <c:showLegendKey val="0"/>
          <c:showVal val="1"/>
          <c:showCatName val="0"/>
          <c:showSerName val="0"/>
          <c:showPercent val="0"/>
          <c:showBubbleSize val="0"/>
        </c:dLbls>
        <c:gapWidth val="164"/>
        <c:axId val="1550248848"/>
        <c:axId val="1550260912"/>
      </c:barChart>
      <c:lineChart>
        <c:grouping val="standard"/>
        <c:varyColors val="0"/>
        <c:ser>
          <c:idx val="1"/>
          <c:order val="1"/>
          <c:tx>
            <c:v>Meta</c:v>
          </c:tx>
          <c:spPr>
            <a:ln w="28575" cap="rnd">
              <a:solidFill>
                <a:schemeClr val="accent5"/>
              </a:solidFill>
              <a:prstDash val="dash"/>
              <a:round/>
            </a:ln>
            <a:effectLst/>
          </c:spPr>
          <c:marker>
            <c:symbol val="none"/>
          </c:marker>
          <c:cat>
            <c:strRef>
              <c:f>'INSTRUCTIVO-Energía'!$A$16:$A$27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'INSTRUCTIVO-Energía'!$W$16:$W$27</c:f>
              <c:numCache>
                <c:formatCode>0%</c:formatCode>
                <c:ptCount val="12"/>
                <c:pt idx="0">
                  <c:v>0.2</c:v>
                </c:pt>
                <c:pt idx="1">
                  <c:v>0.2</c:v>
                </c:pt>
                <c:pt idx="2">
                  <c:v>0.2</c:v>
                </c:pt>
                <c:pt idx="3">
                  <c:v>0.2</c:v>
                </c:pt>
                <c:pt idx="4">
                  <c:v>0.2</c:v>
                </c:pt>
                <c:pt idx="5">
                  <c:v>0.2</c:v>
                </c:pt>
                <c:pt idx="6">
                  <c:v>0.2</c:v>
                </c:pt>
                <c:pt idx="7">
                  <c:v>0.2</c:v>
                </c:pt>
                <c:pt idx="8">
                  <c:v>0.2</c:v>
                </c:pt>
                <c:pt idx="9">
                  <c:v>0.2</c:v>
                </c:pt>
                <c:pt idx="10">
                  <c:v>0.2</c:v>
                </c:pt>
                <c:pt idx="11">
                  <c:v>0.2</c:v>
                </c:pt>
              </c:numCache>
            </c:numRef>
          </c:val>
          <c:smooth val="0"/>
          <c:extLst>
            <c:ext xmlns:c16="http://schemas.microsoft.com/office/drawing/2014/chart" uri="{C3380CC4-5D6E-409C-BE32-E72D297353CC}">
              <c16:uniqueId val="{00000002-CD02-4DCF-8605-D678510B17F1}"/>
            </c:ext>
          </c:extLst>
        </c:ser>
        <c:dLbls>
          <c:showLegendKey val="0"/>
          <c:showVal val="0"/>
          <c:showCatName val="0"/>
          <c:showSerName val="0"/>
          <c:showPercent val="0"/>
          <c:showBubbleSize val="0"/>
        </c:dLbls>
        <c:marker val="1"/>
        <c:smooth val="0"/>
        <c:axId val="605853712"/>
        <c:axId val="605859536"/>
      </c:lineChart>
      <c:catAx>
        <c:axId val="155024884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550260912"/>
        <c:crosses val="autoZero"/>
        <c:auto val="1"/>
        <c:lblAlgn val="ctr"/>
        <c:lblOffset val="100"/>
        <c:noMultiLvlLbl val="0"/>
      </c:catAx>
      <c:valAx>
        <c:axId val="1550260912"/>
        <c:scaling>
          <c:orientation val="minMax"/>
        </c:scaling>
        <c:delete val="0"/>
        <c:axPos val="l"/>
        <c:majorGridlines>
          <c:spPr>
            <a:ln>
              <a:solidFill>
                <a:schemeClr val="tx1">
                  <a:lumMod val="15000"/>
                  <a:lumOff val="85000"/>
                </a:schemeClr>
              </a:solidFill>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550248848"/>
        <c:crosses val="autoZero"/>
        <c:crossBetween val="between"/>
      </c:valAx>
      <c:valAx>
        <c:axId val="605859536"/>
        <c:scaling>
          <c:orientation val="minMax"/>
        </c:scaling>
        <c:delete val="1"/>
        <c:axPos val="r"/>
        <c:numFmt formatCode="0%" sourceLinked="1"/>
        <c:majorTickMark val="none"/>
        <c:minorTickMark val="none"/>
        <c:tickLblPos val="nextTo"/>
        <c:crossAx val="605853712"/>
        <c:crosses val="max"/>
        <c:crossBetween val="between"/>
      </c:valAx>
      <c:catAx>
        <c:axId val="605853712"/>
        <c:scaling>
          <c:orientation val="minMax"/>
        </c:scaling>
        <c:delete val="1"/>
        <c:axPos val="b"/>
        <c:numFmt formatCode="General" sourceLinked="1"/>
        <c:majorTickMark val="out"/>
        <c:minorTickMark val="none"/>
        <c:tickLblPos val="nextTo"/>
        <c:crossAx val="605859536"/>
        <c:crosses val="autoZero"/>
        <c:auto val="1"/>
        <c:lblAlgn val="ctr"/>
        <c:lblOffset val="100"/>
        <c:noMultiLvlLbl val="0"/>
      </c:catAx>
      <c:spPr>
        <a:noFill/>
        <a:ln>
          <a:noFill/>
        </a:ln>
        <a:effectLst/>
      </c:spPr>
    </c:plotArea>
    <c:legend>
      <c:legendPos val="t"/>
      <c:layout>
        <c:manualLayout>
          <c:xMode val="edge"/>
          <c:yMode val="edge"/>
          <c:x val="9.4975343015348851E-2"/>
          <c:y val="0.94486516828412814"/>
          <c:w val="0.89999996909869229"/>
          <c:h val="5.304565806146927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2">
          <a:lumMod val="25000"/>
        </a:schemeClr>
      </a:solidFill>
      <a:round/>
    </a:ln>
    <a:effectLst/>
  </c:spPr>
  <c:txPr>
    <a:bodyPr/>
    <a:lstStyle/>
    <a:p>
      <a:pPr>
        <a:defRPr>
          <a:solidFill>
            <a:schemeClr val="tx1"/>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1" u="none" strike="noStrike" kern="1200" spc="0" baseline="0">
                <a:solidFill>
                  <a:sysClr val="windowText" lastClr="000000"/>
                </a:solidFill>
                <a:latin typeface="Verdana" panose="020B0604030504040204" pitchFamily="34" charset="0"/>
                <a:ea typeface="Verdana" panose="020B0604030504040204" pitchFamily="34" charset="0"/>
                <a:cs typeface="+mn-cs"/>
              </a:defRPr>
            </a:pPr>
            <a:r>
              <a:rPr lang="en-US" sz="1400" b="1" i="1" u="none" strike="noStrike" kern="1200" spc="0" baseline="0">
                <a:solidFill>
                  <a:sysClr val="windowText" lastClr="000000"/>
                </a:solidFill>
                <a:latin typeface="Verdana" panose="020B0604030504040204" pitchFamily="34" charset="0"/>
                <a:ea typeface="Verdana" panose="020B0604030504040204" pitchFamily="34" charset="0"/>
              </a:rPr>
              <a:t>COMPARATIVO DE CONSUMO AÑO ANTERIOR VS. AÑO ACTUAL</a:t>
            </a:r>
          </a:p>
        </c:rich>
      </c:tx>
      <c:overlay val="0"/>
      <c:spPr>
        <a:noFill/>
        <a:ln>
          <a:noFill/>
        </a:ln>
        <a:effectLst/>
      </c:spPr>
      <c:txPr>
        <a:bodyPr rot="0" spcFirstLastPara="1" vertOverflow="ellipsis" vert="horz" wrap="square" anchor="ctr" anchorCtr="1"/>
        <a:lstStyle/>
        <a:p>
          <a:pPr>
            <a:defRPr sz="1400" b="1" i="1" u="none" strike="noStrike" kern="1200" spc="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8.7925722526592975E-2"/>
          <c:y val="7.5675691545268237E-2"/>
          <c:w val="0.89708341007712455"/>
          <c:h val="0.73921087098886706"/>
        </c:manualLayout>
      </c:layout>
      <c:barChart>
        <c:barDir val="col"/>
        <c:grouping val="clustered"/>
        <c:varyColors val="0"/>
        <c:ser>
          <c:idx val="0"/>
          <c:order val="0"/>
          <c:tx>
            <c:v>2024</c:v>
          </c:tx>
          <c:spPr>
            <a:pattFill prst="dkDnDiag">
              <a:fgClr>
                <a:schemeClr val="accent4">
                  <a:lumMod val="60000"/>
                  <a:lumOff val="40000"/>
                </a:schemeClr>
              </a:fgClr>
              <a:bgClr>
                <a:schemeClr val="bg1"/>
              </a:bgClr>
            </a:pattFill>
            <a:ln>
              <a:solidFill>
                <a:schemeClr val="accent4">
                  <a:lumMod val="7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'INSTRUCTIVO-Energía'!$B$16:$B$27</c:f>
              <c:numCache>
                <c:formatCode>#,##0.00</c:formatCode>
                <c:ptCount val="12"/>
                <c:pt idx="1">
                  <c:v>0</c:v>
                </c:pt>
              </c:numCache>
            </c:numRef>
          </c:val>
          <c:extLst>
            <c:ext xmlns:c16="http://schemas.microsoft.com/office/drawing/2014/chart" uri="{C3380CC4-5D6E-409C-BE32-E72D297353CC}">
              <c16:uniqueId val="{00000000-E05D-4040-B43D-5B8DCC2F6D67}"/>
            </c:ext>
          </c:extLst>
        </c:ser>
        <c:ser>
          <c:idx val="1"/>
          <c:order val="1"/>
          <c:tx>
            <c:v>2025</c:v>
          </c:tx>
          <c:spPr>
            <a:pattFill prst="dkDnDiag">
              <a:fgClr>
                <a:srgbClr val="F49202"/>
              </a:fgClr>
              <a:bgClr>
                <a:schemeClr val="bg1"/>
              </a:bgClr>
            </a:pattFill>
            <a:ln>
              <a:solidFill>
                <a:schemeClr val="accent2">
                  <a:lumMod val="7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38100" cap="rnd">
                <a:solidFill>
                  <a:schemeClr val="accent5"/>
                </a:solidFill>
                <a:prstDash val="sysDot"/>
              </a:ln>
              <a:effectLst/>
            </c:spPr>
            <c:trendlineType val="linear"/>
            <c:dispRSqr val="0"/>
            <c:dispEq val="0"/>
          </c:trendline>
          <c:cat>
            <c:strLit>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'INSTRUCTIVO-Energía'!$H$16:$H$27</c:f>
              <c:numCache>
                <c:formatCode>#,##0.00</c:formatCode>
                <c:ptCount val="12"/>
                <c:pt idx="1">
                  <c:v>0</c:v>
                </c:pt>
              </c:numCache>
            </c:numRef>
          </c:val>
          <c:extLst>
            <c:ext xmlns:c16="http://schemas.microsoft.com/office/drawing/2014/chart" uri="{C3380CC4-5D6E-409C-BE32-E72D297353CC}">
              <c16:uniqueId val="{00000002-E05D-4040-B43D-5B8DCC2F6D67}"/>
            </c:ext>
          </c:extLst>
        </c:ser>
        <c:dLbls>
          <c:dLblPos val="outEnd"/>
          <c:showLegendKey val="0"/>
          <c:showVal val="1"/>
          <c:showCatName val="0"/>
          <c:showSerName val="0"/>
          <c:showPercent val="0"/>
          <c:showBubbleSize val="0"/>
        </c:dLbls>
        <c:gapWidth val="219"/>
        <c:overlap val="-27"/>
        <c:axId val="70413087"/>
        <c:axId val="70413503"/>
      </c:barChart>
      <c:catAx>
        <c:axId val="70413087"/>
        <c:scaling>
          <c:orientation val="minMax"/>
        </c:scaling>
        <c:delete val="0"/>
        <c:axPos val="b"/>
        <c:title>
          <c:tx>
            <c:rich>
              <a:bodyPr rot="0" spcFirstLastPara="1" vertOverflow="ellipsis" vert="horz" wrap="square" anchor="ctr" anchorCtr="1"/>
              <a:lstStyle/>
              <a:p>
                <a:pPr>
                  <a:defRPr sz="105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US" sz="1050" b="1"/>
                  <a:t>TIEMPO (mes)</a:t>
                </a:r>
              </a:p>
            </c:rich>
          </c:tx>
          <c:layout>
            <c:manualLayout>
              <c:xMode val="edge"/>
              <c:yMode val="edge"/>
              <c:x val="0.45146692468526178"/>
              <c:y val="0.90458739463734439"/>
            </c:manualLayout>
          </c:layout>
          <c:overlay val="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70413503"/>
        <c:crosses val="autoZero"/>
        <c:auto val="1"/>
        <c:lblAlgn val="ctr"/>
        <c:lblOffset val="100"/>
        <c:noMultiLvlLbl val="0"/>
      </c:catAx>
      <c:valAx>
        <c:axId val="704135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US" b="1"/>
                  <a:t>CONSUMO (kWh)</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7041308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r>
              <a:rPr lang="en-US" sz="1400" b="1" i="1" u="none" strike="noStrike" kern="1200" spc="0" baseline="0">
                <a:solidFill>
                  <a:sysClr val="windowText" lastClr="000000"/>
                </a:solidFill>
                <a:latin typeface="Verdana" panose="020B0604030504040204" pitchFamily="34" charset="0"/>
                <a:ea typeface="Verdana" panose="020B0604030504040204" pitchFamily="34" charset="0"/>
                <a:cs typeface="+mn-cs"/>
              </a:rPr>
              <a:t>Indicador PER CÁPITA AÑO ACTUAL</a:t>
            </a:r>
          </a:p>
        </c:rich>
      </c:tx>
      <c:overlay val="0"/>
      <c:spPr>
        <a:noFill/>
        <a:ln>
          <a:noFill/>
        </a:ln>
        <a:effectLst/>
      </c:spPr>
      <c:txPr>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6.7288169580976873E-2"/>
          <c:y val="7.2406156331050325E-2"/>
          <c:w val="0.92308408204968739"/>
          <c:h val="0.75958819802697075"/>
        </c:manualLayout>
      </c:layout>
      <c:barChart>
        <c:barDir val="col"/>
        <c:grouping val="clustered"/>
        <c:varyColors val="0"/>
        <c:ser>
          <c:idx val="0"/>
          <c:order val="0"/>
          <c:tx>
            <c:v>Indicador consumo agua 2024</c:v>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delete val="1"/>
          </c:dLbls>
          <c:trendline>
            <c:spPr>
              <a:ln w="19050" cap="rnd">
                <a:solidFill>
                  <a:srgbClr val="D00000"/>
                </a:solidFill>
                <a:prstDash val="sysDash"/>
              </a:ln>
              <a:effectLst/>
            </c:spPr>
            <c:trendlineType val="linear"/>
            <c:dispRSqr val="0"/>
            <c:dispEq val="0"/>
          </c:trendline>
          <c:cat>
            <c:strRef>
              <c:f>Energía!$A$16:$A$27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Energía!$N$16:$N$27</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C6AE-47FA-ACCB-94FD2E01DF18}"/>
            </c:ext>
          </c:extLst>
        </c:ser>
        <c:dLbls>
          <c:dLblPos val="outEnd"/>
          <c:showLegendKey val="0"/>
          <c:showVal val="1"/>
          <c:showCatName val="0"/>
          <c:showSerName val="0"/>
          <c:showPercent val="0"/>
          <c:showBubbleSize val="0"/>
        </c:dLbls>
        <c:gapWidth val="164"/>
        <c:axId val="1550248848"/>
        <c:axId val="1550260912"/>
      </c:barChart>
      <c:lineChart>
        <c:grouping val="standard"/>
        <c:varyColors val="0"/>
        <c:ser>
          <c:idx val="1"/>
          <c:order val="1"/>
          <c:tx>
            <c:v>Meta</c:v>
          </c:tx>
          <c:spPr>
            <a:ln w="28575" cap="rnd">
              <a:solidFill>
                <a:srgbClr val="00B050"/>
              </a:solidFill>
              <a:prstDash val="dash"/>
              <a:round/>
            </a:ln>
            <a:effectLst/>
          </c:spPr>
          <c:marker>
            <c:symbol val="none"/>
          </c:marker>
          <c:cat>
            <c:strRef>
              <c:f>Energía!$A$16:$A$27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Energía!$W$16:$W$27</c:f>
              <c:numCache>
                <c:formatCode>0%</c:formatCode>
                <c:ptCount val="12"/>
                <c:pt idx="0">
                  <c:v>0.2</c:v>
                </c:pt>
                <c:pt idx="1">
                  <c:v>0.2</c:v>
                </c:pt>
                <c:pt idx="2">
                  <c:v>0.2</c:v>
                </c:pt>
                <c:pt idx="3">
                  <c:v>0.2</c:v>
                </c:pt>
                <c:pt idx="4">
                  <c:v>0.2</c:v>
                </c:pt>
                <c:pt idx="5">
                  <c:v>0.2</c:v>
                </c:pt>
                <c:pt idx="6">
                  <c:v>0.2</c:v>
                </c:pt>
                <c:pt idx="7">
                  <c:v>0.2</c:v>
                </c:pt>
                <c:pt idx="8">
                  <c:v>0.2</c:v>
                </c:pt>
                <c:pt idx="9">
                  <c:v>0.2</c:v>
                </c:pt>
                <c:pt idx="10">
                  <c:v>0.2</c:v>
                </c:pt>
                <c:pt idx="11">
                  <c:v>0.2</c:v>
                </c:pt>
              </c:numCache>
            </c:numRef>
          </c:val>
          <c:smooth val="0"/>
          <c:extLst>
            <c:ext xmlns:c16="http://schemas.microsoft.com/office/drawing/2014/chart" uri="{C3380CC4-5D6E-409C-BE32-E72D297353CC}">
              <c16:uniqueId val="{00000002-C6AE-47FA-ACCB-94FD2E01DF18}"/>
            </c:ext>
          </c:extLst>
        </c:ser>
        <c:dLbls>
          <c:showLegendKey val="0"/>
          <c:showVal val="0"/>
          <c:showCatName val="0"/>
          <c:showSerName val="0"/>
          <c:showPercent val="0"/>
          <c:showBubbleSize val="0"/>
        </c:dLbls>
        <c:marker val="1"/>
        <c:smooth val="0"/>
        <c:axId val="605853712"/>
        <c:axId val="605859536"/>
      </c:lineChart>
      <c:catAx>
        <c:axId val="155024884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550260912"/>
        <c:crosses val="autoZero"/>
        <c:auto val="1"/>
        <c:lblAlgn val="ctr"/>
        <c:lblOffset val="100"/>
        <c:noMultiLvlLbl val="0"/>
      </c:catAx>
      <c:valAx>
        <c:axId val="1550260912"/>
        <c:scaling>
          <c:orientation val="minMax"/>
        </c:scaling>
        <c:delete val="0"/>
        <c:axPos val="l"/>
        <c:majorGridlines>
          <c:spPr>
            <a:ln>
              <a:solidFill>
                <a:schemeClr val="tx1">
                  <a:lumMod val="15000"/>
                  <a:lumOff val="85000"/>
                </a:schemeClr>
              </a:solidFill>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550248848"/>
        <c:crosses val="autoZero"/>
        <c:crossBetween val="between"/>
      </c:valAx>
      <c:valAx>
        <c:axId val="605859536"/>
        <c:scaling>
          <c:orientation val="minMax"/>
        </c:scaling>
        <c:delete val="1"/>
        <c:axPos val="r"/>
        <c:numFmt formatCode="0%" sourceLinked="1"/>
        <c:majorTickMark val="none"/>
        <c:minorTickMark val="none"/>
        <c:tickLblPos val="nextTo"/>
        <c:crossAx val="605853712"/>
        <c:crosses val="max"/>
        <c:crossBetween val="between"/>
      </c:valAx>
      <c:catAx>
        <c:axId val="605853712"/>
        <c:scaling>
          <c:orientation val="minMax"/>
        </c:scaling>
        <c:delete val="1"/>
        <c:axPos val="b"/>
        <c:numFmt formatCode="General" sourceLinked="1"/>
        <c:majorTickMark val="out"/>
        <c:minorTickMark val="none"/>
        <c:tickLblPos val="nextTo"/>
        <c:crossAx val="605859536"/>
        <c:crosses val="autoZero"/>
        <c:auto val="1"/>
        <c:lblAlgn val="ctr"/>
        <c:lblOffset val="100"/>
        <c:noMultiLvlLbl val="0"/>
      </c:catAx>
      <c:spPr>
        <a:noFill/>
        <a:ln>
          <a:noFill/>
        </a:ln>
        <a:effectLst/>
      </c:spPr>
    </c:plotArea>
    <c:legend>
      <c:legendPos val="t"/>
      <c:layout>
        <c:manualLayout>
          <c:xMode val="edge"/>
          <c:yMode val="edge"/>
          <c:x val="9.4975343015348851E-2"/>
          <c:y val="0.94486516828412814"/>
          <c:w val="0.89999996909869229"/>
          <c:h val="5.304565806146927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2">
          <a:lumMod val="25000"/>
        </a:schemeClr>
      </a:solidFill>
      <a:round/>
    </a:ln>
    <a:effectLst/>
  </c:spPr>
  <c:txPr>
    <a:bodyPr/>
    <a:lstStyle/>
    <a:p>
      <a:pPr>
        <a:defRPr>
          <a:solidFill>
            <a:schemeClr val="tx1"/>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r>
              <a:rPr lang="en-US" sz="1400" b="1" i="1" u="none" strike="noStrike" kern="1200" spc="0" baseline="0">
                <a:solidFill>
                  <a:sysClr val="windowText" lastClr="000000"/>
                </a:solidFill>
                <a:latin typeface="Verdana" panose="020B0604030504040204" pitchFamily="34" charset="0"/>
                <a:ea typeface="Verdana" panose="020B0604030504040204" pitchFamily="34" charset="0"/>
                <a:cs typeface="+mn-cs"/>
              </a:rPr>
              <a:t>Indicador efectividad de ahorro para EL AÑO ACTUAL</a:t>
            </a:r>
          </a:p>
        </c:rich>
      </c:tx>
      <c:overlay val="0"/>
      <c:spPr>
        <a:noFill/>
        <a:ln>
          <a:noFill/>
        </a:ln>
        <a:effectLst/>
      </c:spPr>
      <c:txPr>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6.7288169580976873E-2"/>
          <c:y val="7.2406156331050325E-2"/>
          <c:w val="0.92308408204968739"/>
          <c:h val="0.75958819802697075"/>
        </c:manualLayout>
      </c:layout>
      <c:barChart>
        <c:barDir val="col"/>
        <c:grouping val="clustered"/>
        <c:varyColors val="0"/>
        <c:ser>
          <c:idx val="0"/>
          <c:order val="0"/>
          <c:tx>
            <c:v>Indicador efectividad de ahorro %</c:v>
          </c:tx>
          <c:spPr>
            <a:pattFill prst="dkDnDiag">
              <a:fgClr>
                <a:schemeClr val="accent6">
                  <a:lumMod val="60000"/>
                  <a:lumOff val="40000"/>
                </a:schemeClr>
              </a:fgClr>
              <a:bgClr>
                <a:schemeClr val="bg1"/>
              </a:bgClr>
            </a:pattFill>
            <a:ln>
              <a:solidFill>
                <a:schemeClr val="accent6">
                  <a:lumMod val="50000"/>
                </a:schemeClr>
              </a:solidFill>
            </a:ln>
            <a:effectLst>
              <a:innerShdw blurRad="114300">
                <a:schemeClr val="accent1"/>
              </a:innerShdw>
            </a:effectLst>
          </c:spPr>
          <c:invertIfNegative val="0"/>
          <c:dLbls>
            <c:delete val="1"/>
          </c:dLbls>
          <c:trendline>
            <c:spPr>
              <a:ln w="19050" cap="rnd">
                <a:solidFill>
                  <a:srgbClr val="D00000"/>
                </a:solidFill>
                <a:prstDash val="sysDash"/>
              </a:ln>
              <a:effectLst/>
            </c:spPr>
            <c:trendlineType val="linear"/>
            <c:dispRSqr val="0"/>
            <c:dispEq val="0"/>
          </c:trendline>
          <c:cat>
            <c:strRef>
              <c:f>Energía!$A$16:$A$27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Energía!$P$16:$P$27</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10DA-4149-9FAF-1C8BC8ECCE4E}"/>
            </c:ext>
          </c:extLst>
        </c:ser>
        <c:dLbls>
          <c:dLblPos val="outEnd"/>
          <c:showLegendKey val="0"/>
          <c:showVal val="1"/>
          <c:showCatName val="0"/>
          <c:showSerName val="0"/>
          <c:showPercent val="0"/>
          <c:showBubbleSize val="0"/>
        </c:dLbls>
        <c:gapWidth val="164"/>
        <c:axId val="1550248848"/>
        <c:axId val="1550260912"/>
      </c:barChart>
      <c:lineChart>
        <c:grouping val="standard"/>
        <c:varyColors val="0"/>
        <c:ser>
          <c:idx val="1"/>
          <c:order val="1"/>
          <c:tx>
            <c:v>Meta</c:v>
          </c:tx>
          <c:spPr>
            <a:ln w="28575" cap="rnd">
              <a:solidFill>
                <a:schemeClr val="accent5"/>
              </a:solidFill>
              <a:prstDash val="dash"/>
              <a:round/>
            </a:ln>
            <a:effectLst/>
          </c:spPr>
          <c:marker>
            <c:symbol val="none"/>
          </c:marker>
          <c:cat>
            <c:strRef>
              <c:f>Energía!$A$16:$A$27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Energía!$W$16:$W$27</c:f>
              <c:numCache>
                <c:formatCode>0%</c:formatCode>
                <c:ptCount val="12"/>
                <c:pt idx="0">
                  <c:v>0.2</c:v>
                </c:pt>
                <c:pt idx="1">
                  <c:v>0.2</c:v>
                </c:pt>
                <c:pt idx="2">
                  <c:v>0.2</c:v>
                </c:pt>
                <c:pt idx="3">
                  <c:v>0.2</c:v>
                </c:pt>
                <c:pt idx="4">
                  <c:v>0.2</c:v>
                </c:pt>
                <c:pt idx="5">
                  <c:v>0.2</c:v>
                </c:pt>
                <c:pt idx="6">
                  <c:v>0.2</c:v>
                </c:pt>
                <c:pt idx="7">
                  <c:v>0.2</c:v>
                </c:pt>
                <c:pt idx="8">
                  <c:v>0.2</c:v>
                </c:pt>
                <c:pt idx="9">
                  <c:v>0.2</c:v>
                </c:pt>
                <c:pt idx="10">
                  <c:v>0.2</c:v>
                </c:pt>
                <c:pt idx="11">
                  <c:v>0.2</c:v>
                </c:pt>
              </c:numCache>
            </c:numRef>
          </c:val>
          <c:smooth val="0"/>
          <c:extLst>
            <c:ext xmlns:c16="http://schemas.microsoft.com/office/drawing/2014/chart" uri="{C3380CC4-5D6E-409C-BE32-E72D297353CC}">
              <c16:uniqueId val="{00000002-10DA-4149-9FAF-1C8BC8ECCE4E}"/>
            </c:ext>
          </c:extLst>
        </c:ser>
        <c:dLbls>
          <c:showLegendKey val="0"/>
          <c:showVal val="0"/>
          <c:showCatName val="0"/>
          <c:showSerName val="0"/>
          <c:showPercent val="0"/>
          <c:showBubbleSize val="0"/>
        </c:dLbls>
        <c:marker val="1"/>
        <c:smooth val="0"/>
        <c:axId val="605853712"/>
        <c:axId val="605859536"/>
      </c:lineChart>
      <c:catAx>
        <c:axId val="155024884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550260912"/>
        <c:crosses val="autoZero"/>
        <c:auto val="1"/>
        <c:lblAlgn val="ctr"/>
        <c:lblOffset val="100"/>
        <c:noMultiLvlLbl val="0"/>
      </c:catAx>
      <c:valAx>
        <c:axId val="1550260912"/>
        <c:scaling>
          <c:orientation val="minMax"/>
        </c:scaling>
        <c:delete val="0"/>
        <c:axPos val="l"/>
        <c:majorGridlines>
          <c:spPr>
            <a:ln>
              <a:solidFill>
                <a:schemeClr val="tx1">
                  <a:lumMod val="15000"/>
                  <a:lumOff val="85000"/>
                </a:schemeClr>
              </a:solidFill>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550248848"/>
        <c:crosses val="autoZero"/>
        <c:crossBetween val="between"/>
      </c:valAx>
      <c:valAx>
        <c:axId val="605859536"/>
        <c:scaling>
          <c:orientation val="minMax"/>
        </c:scaling>
        <c:delete val="1"/>
        <c:axPos val="r"/>
        <c:numFmt formatCode="0%" sourceLinked="1"/>
        <c:majorTickMark val="none"/>
        <c:minorTickMark val="none"/>
        <c:tickLblPos val="nextTo"/>
        <c:crossAx val="605853712"/>
        <c:crosses val="max"/>
        <c:crossBetween val="between"/>
      </c:valAx>
      <c:catAx>
        <c:axId val="605853712"/>
        <c:scaling>
          <c:orientation val="minMax"/>
        </c:scaling>
        <c:delete val="1"/>
        <c:axPos val="b"/>
        <c:numFmt formatCode="General" sourceLinked="1"/>
        <c:majorTickMark val="out"/>
        <c:minorTickMark val="none"/>
        <c:tickLblPos val="nextTo"/>
        <c:crossAx val="605859536"/>
        <c:crosses val="autoZero"/>
        <c:auto val="1"/>
        <c:lblAlgn val="ctr"/>
        <c:lblOffset val="100"/>
        <c:noMultiLvlLbl val="0"/>
      </c:catAx>
      <c:spPr>
        <a:noFill/>
        <a:ln>
          <a:noFill/>
        </a:ln>
        <a:effectLst/>
      </c:spPr>
    </c:plotArea>
    <c:legend>
      <c:legendPos val="t"/>
      <c:layout>
        <c:manualLayout>
          <c:xMode val="edge"/>
          <c:yMode val="edge"/>
          <c:x val="9.4975343015348851E-2"/>
          <c:y val="0.94486516828412814"/>
          <c:w val="0.89999996909869229"/>
          <c:h val="5.304565806146927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2">
          <a:lumMod val="25000"/>
        </a:schemeClr>
      </a:solidFill>
      <a:round/>
    </a:ln>
    <a:effectLst/>
  </c:spPr>
  <c:txPr>
    <a:bodyPr/>
    <a:lstStyle/>
    <a:p>
      <a:pPr>
        <a:defRPr>
          <a:solidFill>
            <a:schemeClr val="tx1"/>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1" u="none" strike="noStrike" kern="1200" spc="0" baseline="0">
                <a:solidFill>
                  <a:sysClr val="windowText" lastClr="000000"/>
                </a:solidFill>
                <a:latin typeface="Verdana" panose="020B0604030504040204" pitchFamily="34" charset="0"/>
                <a:ea typeface="Verdana" panose="020B0604030504040204" pitchFamily="34" charset="0"/>
                <a:cs typeface="+mn-cs"/>
              </a:defRPr>
            </a:pPr>
            <a:r>
              <a:rPr lang="en-US" b="1" i="1"/>
              <a:t>COMPARATIVO DE CONSUMO AÑO ANTERIOR VS. AÑO ACTUAL</a:t>
            </a:r>
          </a:p>
        </c:rich>
      </c:tx>
      <c:overlay val="0"/>
      <c:spPr>
        <a:noFill/>
        <a:ln>
          <a:noFill/>
        </a:ln>
        <a:effectLst/>
      </c:spPr>
      <c:txPr>
        <a:bodyPr rot="0" spcFirstLastPara="1" vertOverflow="ellipsis" vert="horz" wrap="square" anchor="ctr" anchorCtr="1"/>
        <a:lstStyle/>
        <a:p>
          <a:pPr>
            <a:defRPr sz="1400" b="1" i="1" u="none" strike="noStrike" kern="1200" spc="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8.7925722526592975E-2"/>
          <c:y val="7.5675691545268237E-2"/>
          <c:w val="0.89708341007712455"/>
          <c:h val="0.73921087098886706"/>
        </c:manualLayout>
      </c:layout>
      <c:barChart>
        <c:barDir val="col"/>
        <c:grouping val="clustered"/>
        <c:varyColors val="0"/>
        <c:ser>
          <c:idx val="0"/>
          <c:order val="0"/>
          <c:tx>
            <c:v>2024</c:v>
          </c:tx>
          <c:spPr>
            <a:pattFill prst="dkDnDiag">
              <a:fgClr>
                <a:schemeClr val="accent4">
                  <a:lumMod val="60000"/>
                  <a:lumOff val="40000"/>
                </a:schemeClr>
              </a:fgClr>
              <a:bgClr>
                <a:schemeClr val="bg1"/>
              </a:bgClr>
            </a:pattFill>
            <a:ln>
              <a:solidFill>
                <a:schemeClr val="accent4">
                  <a:lumMod val="7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Energía!$B$16:$B$27</c:f>
              <c:numCache>
                <c:formatCode>0</c:formatCode>
                <c:ptCount val="12"/>
              </c:numCache>
            </c:numRef>
          </c:val>
          <c:extLst>
            <c:ext xmlns:c16="http://schemas.microsoft.com/office/drawing/2014/chart" uri="{C3380CC4-5D6E-409C-BE32-E72D297353CC}">
              <c16:uniqueId val="{00000000-8E4A-4325-A53D-BB59C2C88F10}"/>
            </c:ext>
          </c:extLst>
        </c:ser>
        <c:ser>
          <c:idx val="1"/>
          <c:order val="1"/>
          <c:tx>
            <c:v>2025</c:v>
          </c:tx>
          <c:spPr>
            <a:pattFill prst="dkDnDiag">
              <a:fgClr>
                <a:srgbClr val="F49202"/>
              </a:fgClr>
              <a:bgClr>
                <a:schemeClr val="bg1"/>
              </a:bgClr>
            </a:pattFill>
            <a:ln>
              <a:solidFill>
                <a:schemeClr val="accent2">
                  <a:lumMod val="7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38100" cap="rnd">
                <a:solidFill>
                  <a:schemeClr val="accent5"/>
                </a:solidFill>
                <a:prstDash val="sysDot"/>
              </a:ln>
              <a:effectLst/>
            </c:spPr>
            <c:trendlineType val="linear"/>
            <c:dispRSqr val="0"/>
            <c:dispEq val="0"/>
          </c:trendline>
          <c:cat>
            <c:strLit>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Energía!$H$16:$H$27</c:f>
              <c:numCache>
                <c:formatCode>0.00</c:formatCode>
                <c:ptCount val="12"/>
              </c:numCache>
            </c:numRef>
          </c:val>
          <c:extLst>
            <c:ext xmlns:c16="http://schemas.microsoft.com/office/drawing/2014/chart" uri="{C3380CC4-5D6E-409C-BE32-E72D297353CC}">
              <c16:uniqueId val="{00000004-8E4A-4325-A53D-BB59C2C88F10}"/>
            </c:ext>
          </c:extLst>
        </c:ser>
        <c:dLbls>
          <c:dLblPos val="outEnd"/>
          <c:showLegendKey val="0"/>
          <c:showVal val="1"/>
          <c:showCatName val="0"/>
          <c:showSerName val="0"/>
          <c:showPercent val="0"/>
          <c:showBubbleSize val="0"/>
        </c:dLbls>
        <c:gapWidth val="219"/>
        <c:overlap val="-27"/>
        <c:axId val="70413087"/>
        <c:axId val="70413503"/>
      </c:barChart>
      <c:catAx>
        <c:axId val="70413087"/>
        <c:scaling>
          <c:orientation val="minMax"/>
        </c:scaling>
        <c:delete val="0"/>
        <c:axPos val="b"/>
        <c:title>
          <c:tx>
            <c:rich>
              <a:bodyPr rot="0" spcFirstLastPara="1" vertOverflow="ellipsis" vert="horz" wrap="square" anchor="ctr" anchorCtr="1"/>
              <a:lstStyle/>
              <a:p>
                <a:pPr>
                  <a:defRPr sz="105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US" sz="1050" b="1"/>
                  <a:t>TIEMPO (mes)</a:t>
                </a:r>
              </a:p>
            </c:rich>
          </c:tx>
          <c:layout>
            <c:manualLayout>
              <c:xMode val="edge"/>
              <c:yMode val="edge"/>
              <c:x val="0.45146692468526178"/>
              <c:y val="0.90458739463734439"/>
            </c:manualLayout>
          </c:layout>
          <c:overlay val="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70413503"/>
        <c:crosses val="autoZero"/>
        <c:auto val="1"/>
        <c:lblAlgn val="ctr"/>
        <c:lblOffset val="100"/>
        <c:noMultiLvlLbl val="0"/>
      </c:catAx>
      <c:valAx>
        <c:axId val="704135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US" b="1"/>
                  <a:t>CONSUMO (kWh)</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7041308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1" i="1" u="none" strike="noStrike" kern="1200" spc="0" baseline="0">
                <a:solidFill>
                  <a:schemeClr val="tx1"/>
                </a:solidFill>
                <a:latin typeface="Verdana" panose="020B0604030504040204" pitchFamily="34" charset="0"/>
                <a:ea typeface="Verdana" panose="020B0604030504040204" pitchFamily="34" charset="0"/>
                <a:cs typeface="+mn-cs"/>
              </a:defRPr>
            </a:pPr>
            <a:r>
              <a:rPr lang="es-CO" sz="1200" i="1"/>
              <a:t>GENERACIÓN vs ENTREGA RESIDUOS APROVECHABLES</a:t>
            </a:r>
          </a:p>
        </c:rich>
      </c:tx>
      <c:layout>
        <c:manualLayout>
          <c:xMode val="edge"/>
          <c:yMode val="edge"/>
          <c:x val="0.21974182528717129"/>
          <c:y val="1.7621319753509071E-2"/>
        </c:manualLayout>
      </c:layout>
      <c:overlay val="0"/>
      <c:spPr>
        <a:noFill/>
        <a:ln>
          <a:noFill/>
        </a:ln>
        <a:effectLst/>
      </c:spPr>
      <c:txPr>
        <a:bodyPr rot="0" spcFirstLastPara="1" vertOverflow="ellipsis" vert="horz" wrap="square" anchor="ctr" anchorCtr="1"/>
        <a:lstStyle/>
        <a:p>
          <a:pPr>
            <a:defRPr sz="1200" b="1" i="1" u="none" strike="noStrike" kern="1200" spc="0" baseline="0">
              <a:solidFill>
                <a:schemeClr val="tx1"/>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9.1711792677211371E-2"/>
          <c:y val="0.10600925925925926"/>
          <c:w val="0.88384082176439926"/>
          <c:h val="0.62717857142857147"/>
        </c:manualLayout>
      </c:layout>
      <c:lineChart>
        <c:grouping val="standard"/>
        <c:varyColors val="0"/>
        <c:ser>
          <c:idx val="0"/>
          <c:order val="0"/>
          <c:tx>
            <c:v>GENERACIÓN</c:v>
          </c:tx>
          <c:spPr>
            <a:ln w="28575" cap="rnd">
              <a:solidFill>
                <a:schemeClr val="accent1"/>
              </a:solidFill>
              <a:round/>
            </a:ln>
            <a:effectLst/>
          </c:spPr>
          <c:marker>
            <c:symbol val="circle"/>
            <c:size val="7"/>
            <c:spPr>
              <a:solidFill>
                <a:srgbClr val="4472C4">
                  <a:lumMod val="50000"/>
                </a:srgbClr>
              </a:solidFill>
              <a:ln w="9525">
                <a:noFill/>
              </a:ln>
              <a:effectLst/>
            </c:spPr>
          </c:marker>
          <c:cat>
            <c:strRef>
              <c:f>'INSTRUCTIVO-Residuos sólidos '!$A$33:$A$44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'INSTRUCTIVO-Residuos sólidos '!$D$33:$D$44</c:f>
              <c:numCache>
                <c:formatCode>#,##0.00</c:formatCode>
                <c:ptCount val="12"/>
                <c:pt idx="1">
                  <c:v>0</c:v>
                </c:pt>
              </c:numCache>
            </c:numRef>
          </c:val>
          <c:smooth val="0"/>
          <c:extLst>
            <c:ext xmlns:c16="http://schemas.microsoft.com/office/drawing/2014/chart" uri="{C3380CC4-5D6E-409C-BE32-E72D297353CC}">
              <c16:uniqueId val="{00000000-52DC-4295-8AFB-AD5C10FCCEF1}"/>
            </c:ext>
          </c:extLst>
        </c:ser>
        <c:ser>
          <c:idx val="1"/>
          <c:order val="1"/>
          <c:tx>
            <c:v>ENTREGA</c:v>
          </c:tx>
          <c:spPr>
            <a:ln w="28575" cap="rnd">
              <a:solidFill>
                <a:schemeClr val="accent2"/>
              </a:solidFill>
              <a:round/>
            </a:ln>
            <a:effectLst/>
          </c:spPr>
          <c:marker>
            <c:symbol val="circle"/>
            <c:size val="7"/>
            <c:spPr>
              <a:solidFill>
                <a:srgbClr val="5B9BD5">
                  <a:lumMod val="60000"/>
                  <a:lumOff val="40000"/>
                </a:srgbClr>
              </a:solidFill>
              <a:ln w="9525">
                <a:noFill/>
              </a:ln>
              <a:effectLst/>
            </c:spPr>
          </c:marker>
          <c:cat>
            <c:strRef>
              <c:f>'INSTRUCTIVO-Residuos sólidos '!$A$33:$A$44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'INSTRUCTIVO-Residuos sólidos '!$E$33:$E$44</c:f>
              <c:numCache>
                <c:formatCode>#,##0.00</c:formatCode>
                <c:ptCount val="12"/>
                <c:pt idx="1">
                  <c:v>0</c:v>
                </c:pt>
              </c:numCache>
            </c:numRef>
          </c:val>
          <c:smooth val="0"/>
          <c:extLst>
            <c:ext xmlns:c16="http://schemas.microsoft.com/office/drawing/2014/chart" uri="{C3380CC4-5D6E-409C-BE32-E72D297353CC}">
              <c16:uniqueId val="{00000001-52DC-4295-8AFB-AD5C10FCCEF1}"/>
            </c:ext>
          </c:extLst>
        </c:ser>
        <c:dLbls>
          <c:showLegendKey val="0"/>
          <c:showVal val="0"/>
          <c:showCatName val="0"/>
          <c:showSerName val="0"/>
          <c:showPercent val="0"/>
          <c:showBubbleSize val="0"/>
        </c:dLbls>
        <c:marker val="1"/>
        <c:smooth val="0"/>
        <c:axId val="1481456400"/>
        <c:axId val="1481447248"/>
      </c:lineChart>
      <c:catAx>
        <c:axId val="1481456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crossAx val="1481447248"/>
        <c:crosses val="autoZero"/>
        <c:auto val="1"/>
        <c:lblAlgn val="ctr"/>
        <c:lblOffset val="100"/>
        <c:noMultiLvlLbl val="0"/>
      </c:catAx>
      <c:valAx>
        <c:axId val="1481447248"/>
        <c:scaling>
          <c:orientation val="minMax"/>
        </c:scaling>
        <c:delete val="0"/>
        <c:axPos val="l"/>
        <c:majorGridlines>
          <c:spPr>
            <a:ln w="6350" cap="flat" cmpd="sng" algn="ctr">
              <a:solidFill>
                <a:schemeClr val="bg1">
                  <a:lumMod val="6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es-CO"/>
                  <a:t>Kilogramos</a:t>
                </a:r>
              </a:p>
            </c:rich>
          </c:tx>
          <c:layout>
            <c:manualLayout>
              <c:xMode val="edge"/>
              <c:yMode val="edge"/>
              <c:x val="2.1820217973989873E-3"/>
              <c:y val="0.3111221119374022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crossAx val="1481456400"/>
        <c:crosses val="autoZero"/>
        <c:crossBetween val="between"/>
      </c:valAx>
      <c:spPr>
        <a:noFill/>
        <a:ln>
          <a:noFill/>
        </a:ln>
        <a:effectLst/>
      </c:spPr>
    </c:plotArea>
    <c:legend>
      <c:legendPos val="b"/>
      <c:layout>
        <c:manualLayout>
          <c:xMode val="edge"/>
          <c:yMode val="edge"/>
          <c:x val="1.3822692862239095E-2"/>
          <c:y val="0.92366473292808537"/>
          <c:w val="0.96790944961052949"/>
          <c:h val="7.6335267071914639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extLst/>
  </c:chart>
  <c:spPr>
    <a:solidFill>
      <a:schemeClr val="bg1"/>
    </a:solidFill>
    <a:ln w="9525" cap="flat" cmpd="sng" algn="ctr">
      <a:solidFill>
        <a:schemeClr val="bg2">
          <a:lumMod val="25000"/>
        </a:schemeClr>
      </a:solidFill>
      <a:round/>
    </a:ln>
    <a:effectLst/>
  </c:spPr>
  <c:txPr>
    <a:bodyPr/>
    <a:lstStyle/>
    <a:p>
      <a:pPr>
        <a:defRPr>
          <a:solidFill>
            <a:schemeClr val="tx1"/>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1" i="1" u="none" strike="noStrike" kern="1200" spc="0" baseline="0">
                <a:solidFill>
                  <a:schemeClr val="tx1"/>
                </a:solidFill>
                <a:latin typeface="Verdana" panose="020B0604030504040204" pitchFamily="34" charset="0"/>
                <a:ea typeface="Verdana" panose="020B0604030504040204" pitchFamily="34" charset="0"/>
                <a:cs typeface="+mn-cs"/>
              </a:defRPr>
            </a:pPr>
            <a:r>
              <a:rPr lang="es-CO" sz="1200" i="1"/>
              <a:t>GENERACIÓN vs ENTREGA RESPEL</a:t>
            </a:r>
            <a:r>
              <a:rPr lang="es-CO" sz="1200" i="1" baseline="0"/>
              <a:t> - RME</a:t>
            </a:r>
            <a:endParaRPr lang="es-CO" sz="1200" i="1"/>
          </a:p>
        </c:rich>
      </c:tx>
      <c:layout>
        <c:manualLayout>
          <c:xMode val="edge"/>
          <c:yMode val="edge"/>
          <c:x val="0.32557511111111109"/>
          <c:y val="1.7621428571428573E-2"/>
        </c:manualLayout>
      </c:layout>
      <c:overlay val="0"/>
      <c:spPr>
        <a:noFill/>
        <a:ln>
          <a:noFill/>
        </a:ln>
        <a:effectLst/>
      </c:spPr>
      <c:txPr>
        <a:bodyPr rot="0" spcFirstLastPara="1" vertOverflow="ellipsis" vert="horz" wrap="square" anchor="ctr" anchorCtr="1"/>
        <a:lstStyle/>
        <a:p>
          <a:pPr>
            <a:defRPr sz="1200" b="1" i="1" u="none" strike="noStrike" kern="1200" spc="0" baseline="0">
              <a:solidFill>
                <a:schemeClr val="tx1"/>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9.1711792677211371E-2"/>
          <c:y val="0.10936904761904762"/>
          <c:w val="0.88384082176439926"/>
          <c:h val="0.62381878306878302"/>
        </c:manualLayout>
      </c:layout>
      <c:lineChart>
        <c:grouping val="standard"/>
        <c:varyColors val="0"/>
        <c:ser>
          <c:idx val="0"/>
          <c:order val="0"/>
          <c:tx>
            <c:v>GENERACIÓN</c:v>
          </c:tx>
          <c:spPr>
            <a:ln w="28575" cap="rnd">
              <a:solidFill>
                <a:schemeClr val="accent1"/>
              </a:solidFill>
              <a:round/>
            </a:ln>
            <a:effectLst/>
          </c:spPr>
          <c:marker>
            <c:symbol val="circle"/>
            <c:size val="7"/>
            <c:spPr>
              <a:solidFill>
                <a:srgbClr val="4472C4">
                  <a:lumMod val="50000"/>
                </a:srgbClr>
              </a:solidFill>
              <a:ln w="9525">
                <a:noFill/>
              </a:ln>
              <a:effectLst/>
            </c:spPr>
          </c:marker>
          <c:cat>
            <c:strRef>
              <c:f>'INSTRUCTIVO-Residuos sólidos '!$A$33:$A$44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'INSTRUCTIVO-Residuos sólidos '!$L$33:$L$44</c:f>
              <c:numCache>
                <c:formatCode>#,##0.00</c:formatCode>
                <c:ptCount val="12"/>
                <c:pt idx="1">
                  <c:v>0</c:v>
                </c:pt>
              </c:numCache>
            </c:numRef>
          </c:val>
          <c:smooth val="0"/>
          <c:extLst>
            <c:ext xmlns:c16="http://schemas.microsoft.com/office/drawing/2014/chart" uri="{C3380CC4-5D6E-409C-BE32-E72D297353CC}">
              <c16:uniqueId val="{00000000-8878-4E61-B080-9A1B106D7E4C}"/>
            </c:ext>
          </c:extLst>
        </c:ser>
        <c:ser>
          <c:idx val="1"/>
          <c:order val="1"/>
          <c:tx>
            <c:v>ENTREGA</c:v>
          </c:tx>
          <c:spPr>
            <a:ln w="28575" cap="rnd">
              <a:solidFill>
                <a:schemeClr val="accent2"/>
              </a:solidFill>
              <a:round/>
            </a:ln>
            <a:effectLst/>
          </c:spPr>
          <c:marker>
            <c:symbol val="circle"/>
            <c:size val="7"/>
            <c:spPr>
              <a:solidFill>
                <a:srgbClr val="5B9BD5">
                  <a:lumMod val="60000"/>
                  <a:lumOff val="40000"/>
                </a:srgbClr>
              </a:solidFill>
              <a:ln w="9525">
                <a:noFill/>
              </a:ln>
              <a:effectLst/>
            </c:spPr>
          </c:marker>
          <c:cat>
            <c:strRef>
              <c:f>'INSTRUCTIVO-Residuos sólidos '!$A$33:$A$44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'INSTRUCTIVO-Residuos sólidos '!$M$33:$M$44</c:f>
              <c:numCache>
                <c:formatCode>#,##0.00</c:formatCode>
                <c:ptCount val="12"/>
                <c:pt idx="1">
                  <c:v>0</c:v>
                </c:pt>
              </c:numCache>
            </c:numRef>
          </c:val>
          <c:smooth val="0"/>
          <c:extLst>
            <c:ext xmlns:c16="http://schemas.microsoft.com/office/drawing/2014/chart" uri="{C3380CC4-5D6E-409C-BE32-E72D297353CC}">
              <c16:uniqueId val="{00000001-8878-4E61-B080-9A1B106D7E4C}"/>
            </c:ext>
          </c:extLst>
        </c:ser>
        <c:dLbls>
          <c:showLegendKey val="0"/>
          <c:showVal val="0"/>
          <c:showCatName val="0"/>
          <c:showSerName val="0"/>
          <c:showPercent val="0"/>
          <c:showBubbleSize val="0"/>
        </c:dLbls>
        <c:marker val="1"/>
        <c:smooth val="0"/>
        <c:axId val="1481456400"/>
        <c:axId val="1481447248"/>
      </c:lineChart>
      <c:catAx>
        <c:axId val="1481456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crossAx val="1481447248"/>
        <c:crosses val="autoZero"/>
        <c:auto val="1"/>
        <c:lblAlgn val="ctr"/>
        <c:lblOffset val="100"/>
        <c:noMultiLvlLbl val="0"/>
      </c:catAx>
      <c:valAx>
        <c:axId val="1481447248"/>
        <c:scaling>
          <c:orientation val="minMax"/>
        </c:scaling>
        <c:delete val="0"/>
        <c:axPos val="l"/>
        <c:majorGridlines>
          <c:spPr>
            <a:ln w="6350" cap="flat" cmpd="sng" algn="ctr">
              <a:solidFill>
                <a:schemeClr val="bg1">
                  <a:lumMod val="6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es-CO"/>
                  <a:t>Kilogramos</a:t>
                </a:r>
              </a:p>
            </c:rich>
          </c:tx>
          <c:layout>
            <c:manualLayout>
              <c:xMode val="edge"/>
              <c:yMode val="edge"/>
              <c:x val="2.1820217973989873E-3"/>
              <c:y val="0.3111221119374022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crossAx val="1481456400"/>
        <c:crosses val="autoZero"/>
        <c:crossBetween val="between"/>
      </c:valAx>
      <c:spPr>
        <a:noFill/>
        <a:ln>
          <a:noFill/>
        </a:ln>
        <a:effectLst/>
      </c:spPr>
    </c:plotArea>
    <c:legend>
      <c:legendPos val="b"/>
      <c:layout>
        <c:manualLayout>
          <c:xMode val="edge"/>
          <c:yMode val="edge"/>
          <c:x val="1.3822692862239095E-2"/>
          <c:y val="0.92366473292808537"/>
          <c:w val="0.96790944961052949"/>
          <c:h val="7.6335267071914639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extLst/>
  </c:chart>
  <c:spPr>
    <a:solidFill>
      <a:schemeClr val="bg1"/>
    </a:solidFill>
    <a:ln w="9525" cap="flat" cmpd="sng" algn="ctr">
      <a:solidFill>
        <a:schemeClr val="bg2">
          <a:lumMod val="25000"/>
        </a:schemeClr>
      </a:solidFill>
      <a:round/>
    </a:ln>
    <a:effectLst/>
  </c:spPr>
  <c:txPr>
    <a:bodyPr/>
    <a:lstStyle/>
    <a:p>
      <a:pPr>
        <a:defRPr>
          <a:solidFill>
            <a:schemeClr val="tx1"/>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lang="en-US" sz="11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r>
              <a:rPr lang="en-US" sz="1100"/>
              <a:t>INDICADOR ENTREGA </a:t>
            </a:r>
            <a:r>
              <a:rPr lang="en-US" sz="1100" b="1" i="1" cap="all" baseline="0">
                <a:effectLst/>
              </a:rPr>
              <a:t>RESIDUOS APROVECHABLES</a:t>
            </a:r>
            <a:endParaRPr lang="es-CO" sz="1100">
              <a:effectLst/>
            </a:endParaRPr>
          </a:p>
        </c:rich>
      </c:tx>
      <c:layout>
        <c:manualLayout>
          <c:xMode val="edge"/>
          <c:yMode val="edge"/>
          <c:x val="0.2776851111111111"/>
          <c:y val="1.6798941798941799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lang="en-US" sz="11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6.7288169580976873E-2"/>
          <c:y val="7.4026455026455024E-2"/>
          <c:w val="0.9103901343536015"/>
          <c:h val="0.66297698412698414"/>
        </c:manualLayout>
      </c:layout>
      <c:barChart>
        <c:barDir val="col"/>
        <c:grouping val="clustered"/>
        <c:varyColors val="0"/>
        <c:ser>
          <c:idx val="0"/>
          <c:order val="0"/>
          <c:tx>
            <c:v>PORCENTAJE GESTIÓN DE RESIDUOS APROVECHABLES</c:v>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1"/>
          <c:dLbls>
            <c:spPr>
              <a:noFill/>
              <a:ln>
                <a:noFill/>
              </a:ln>
              <a:effectLst/>
            </c:spPr>
            <c:txPr>
              <a:bodyPr rot="0" spcFirstLastPara="1" vertOverflow="ellipsis" vert="horz" wrap="square" anchor="ctr" anchorCtr="0"/>
              <a:lstStyle/>
              <a:p>
                <a:pPr>
                  <a:defRPr sz="900" b="0" i="1"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name>Tendencia de entrega</c:name>
            <c:spPr>
              <a:ln w="19050" cap="rnd">
                <a:solidFill>
                  <a:srgbClr val="FF0000"/>
                </a:solidFill>
                <a:prstDash val="sysDash"/>
              </a:ln>
              <a:effectLst/>
            </c:spPr>
            <c:trendlineType val="linear"/>
            <c:dispRSqr val="0"/>
            <c:dispEq val="0"/>
          </c:trendline>
          <c:cat>
            <c:strRef>
              <c:f>'INSTRUCTIVO-Residuos sólidos '!$A$33:$A$44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'INSTRUCTIVO-Residuos sólidos '!$G$33:$G$44</c:f>
              <c:numCache>
                <c:formatCode>#,##0.00</c:formatCode>
                <c:ptCount val="12"/>
                <c:pt idx="0">
                  <c:v>0</c:v>
                </c:pt>
                <c:pt idx="2" formatCode="0.00%">
                  <c:v>0</c:v>
                </c:pt>
                <c:pt idx="3" formatCode="0.00%">
                  <c:v>0</c:v>
                </c:pt>
                <c:pt idx="4" formatCode="0.00%">
                  <c:v>0</c:v>
                </c:pt>
                <c:pt idx="5" formatCode="0.00%">
                  <c:v>0</c:v>
                </c:pt>
                <c:pt idx="6" formatCode="0.00%">
                  <c:v>0</c:v>
                </c:pt>
                <c:pt idx="7" formatCode="0.00%">
                  <c:v>0</c:v>
                </c:pt>
                <c:pt idx="8" formatCode="0.00%">
                  <c:v>0</c:v>
                </c:pt>
                <c:pt idx="9" formatCode="0.00%">
                  <c:v>0</c:v>
                </c:pt>
                <c:pt idx="10" formatCode="0.00%">
                  <c:v>0</c:v>
                </c:pt>
                <c:pt idx="11" formatCode="0.00%">
                  <c:v>0</c:v>
                </c:pt>
              </c:numCache>
            </c:numRef>
          </c:val>
          <c:extLst>
            <c:ext xmlns:c16="http://schemas.microsoft.com/office/drawing/2014/chart" uri="{C3380CC4-5D6E-409C-BE32-E72D297353CC}">
              <c16:uniqueId val="{00000001-8A28-4801-AEC6-AC566FDB5920}"/>
            </c:ext>
          </c:extLst>
        </c:ser>
        <c:dLbls>
          <c:dLblPos val="outEnd"/>
          <c:showLegendKey val="0"/>
          <c:showVal val="1"/>
          <c:showCatName val="0"/>
          <c:showSerName val="0"/>
          <c:showPercent val="0"/>
          <c:showBubbleSize val="0"/>
        </c:dLbls>
        <c:gapWidth val="164"/>
        <c:overlap val="-22"/>
        <c:axId val="1550248848"/>
        <c:axId val="1550260912"/>
      </c:barChart>
      <c:catAx>
        <c:axId val="155024884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1"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550260912"/>
        <c:crosses val="autoZero"/>
        <c:auto val="1"/>
        <c:lblAlgn val="ctr"/>
        <c:lblOffset val="100"/>
        <c:noMultiLvlLbl val="0"/>
      </c:catAx>
      <c:valAx>
        <c:axId val="1550260912"/>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crossAx val="1550248848"/>
        <c:crosses val="autoZero"/>
        <c:crossBetween val="between"/>
      </c:valAx>
      <c:spPr>
        <a:noFill/>
        <a:ln>
          <a:noFill/>
        </a:ln>
        <a:effectLst/>
      </c:spPr>
    </c:plotArea>
    <c:legend>
      <c:legendPos val="t"/>
      <c:layout>
        <c:manualLayout>
          <c:xMode val="edge"/>
          <c:yMode val="edge"/>
          <c:x val="9.4975347449871503E-2"/>
          <c:y val="0.9333126842893068"/>
          <c:w val="0.81004915989685156"/>
          <c:h val="5.3079109833025322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extLst/>
  </c:chart>
  <c:spPr>
    <a:solidFill>
      <a:schemeClr val="bg1"/>
    </a:solidFill>
    <a:ln w="9525" cap="flat" cmpd="sng" algn="ctr">
      <a:solidFill>
        <a:schemeClr val="bg2">
          <a:lumMod val="25000"/>
        </a:schemeClr>
      </a:solidFill>
      <a:round/>
    </a:ln>
    <a:effectLst/>
  </c:spPr>
  <c:txPr>
    <a:bodyPr/>
    <a:lstStyle/>
    <a:p>
      <a:pPr>
        <a:defRPr>
          <a:solidFill>
            <a:schemeClr val="tx1"/>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r>
              <a:rPr lang="en-US" sz="1200"/>
              <a:t>INDICADOR DE ENTREGA RESPEL -</a:t>
            </a:r>
            <a:r>
              <a:rPr lang="en-US" sz="1200" baseline="0"/>
              <a:t> RME</a:t>
            </a:r>
            <a:endParaRPr lang="en-US" sz="1200"/>
          </a:p>
        </c:rich>
      </c:tx>
      <c:layout>
        <c:manualLayout>
          <c:xMode val="edge"/>
          <c:yMode val="edge"/>
          <c:x val="0.32566288888888889"/>
          <c:y val="2.0158730158730157E-2"/>
        </c:manualLayout>
      </c:layout>
      <c:overlay val="0"/>
      <c:spPr>
        <a:noFill/>
        <a:ln>
          <a:noFill/>
        </a:ln>
        <a:effectLst/>
      </c:spPr>
      <c:txPr>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endParaRPr lang="en-US"/>
        </a:p>
      </c:txPr>
    </c:title>
    <c:autoTitleDeleted val="0"/>
    <c:plotArea>
      <c:layout>
        <c:manualLayout>
          <c:layoutTarget val="inner"/>
          <c:xMode val="edge"/>
          <c:yMode val="edge"/>
          <c:x val="6.7288169580976873E-2"/>
          <c:y val="8.41058201058201E-2"/>
          <c:w val="0.9103901343536015"/>
          <c:h val="0.64617804232804232"/>
        </c:manualLayout>
      </c:layout>
      <c:barChart>
        <c:barDir val="col"/>
        <c:grouping val="clustered"/>
        <c:varyColors val="0"/>
        <c:ser>
          <c:idx val="0"/>
          <c:order val="0"/>
          <c:tx>
            <c:v>PORCENTAJE GESTIÓN DE RESPEL - RME</c:v>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1"/>
          <c:dLbls>
            <c:spPr>
              <a:noFill/>
              <a:ln>
                <a:noFill/>
              </a:ln>
              <a:effectLst/>
            </c:spPr>
            <c:txPr>
              <a:bodyPr rot="0" spcFirstLastPara="1" vertOverflow="ellipsis" vert="horz" wrap="square" anchor="ctr" anchorCtr="0"/>
              <a:lstStyle/>
              <a:p>
                <a:pPr>
                  <a:defRPr sz="900" b="0" i="1"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name>Tendencia de entrega</c:name>
            <c:spPr>
              <a:ln w="19050" cap="rnd">
                <a:solidFill>
                  <a:srgbClr val="FF0000"/>
                </a:solidFill>
                <a:prstDash val="sysDash"/>
              </a:ln>
              <a:effectLst/>
            </c:spPr>
            <c:trendlineType val="linear"/>
            <c:dispRSqr val="0"/>
            <c:dispEq val="0"/>
          </c:trendline>
          <c:cat>
            <c:strRef>
              <c:f>'INSTRUCTIVO-Residuos sólidos '!$A$33:$A$44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'INSTRUCTIVO-Residuos sólidos '!$O$33:$O$44</c:f>
              <c:numCache>
                <c:formatCode>#,##0.00</c:formatCode>
                <c:ptCount val="12"/>
                <c:pt idx="0">
                  <c:v>0</c:v>
                </c:pt>
                <c:pt idx="2" formatCode="0.00%">
                  <c:v>0</c:v>
                </c:pt>
                <c:pt idx="3" formatCode="0.00%">
                  <c:v>0</c:v>
                </c:pt>
                <c:pt idx="4" formatCode="0.00%">
                  <c:v>0</c:v>
                </c:pt>
                <c:pt idx="5" formatCode="0.00%">
                  <c:v>0</c:v>
                </c:pt>
                <c:pt idx="6" formatCode="0.00%">
                  <c:v>0</c:v>
                </c:pt>
                <c:pt idx="7" formatCode="0.00%">
                  <c:v>0</c:v>
                </c:pt>
                <c:pt idx="8" formatCode="0.00%">
                  <c:v>0</c:v>
                </c:pt>
                <c:pt idx="9" formatCode="0.00%">
                  <c:v>0</c:v>
                </c:pt>
                <c:pt idx="10" formatCode="0.00%">
                  <c:v>0</c:v>
                </c:pt>
                <c:pt idx="11" formatCode="0.00%">
                  <c:v>0</c:v>
                </c:pt>
              </c:numCache>
            </c:numRef>
          </c:val>
          <c:extLst>
            <c:ext xmlns:c16="http://schemas.microsoft.com/office/drawing/2014/chart" uri="{C3380CC4-5D6E-409C-BE32-E72D297353CC}">
              <c16:uniqueId val="{00000001-AA39-4517-95E8-32CC614EDBEA}"/>
            </c:ext>
          </c:extLst>
        </c:ser>
        <c:dLbls>
          <c:dLblPos val="outEnd"/>
          <c:showLegendKey val="0"/>
          <c:showVal val="1"/>
          <c:showCatName val="0"/>
          <c:showSerName val="0"/>
          <c:showPercent val="0"/>
          <c:showBubbleSize val="0"/>
        </c:dLbls>
        <c:gapWidth val="164"/>
        <c:overlap val="-22"/>
        <c:axId val="1550248848"/>
        <c:axId val="1550260912"/>
      </c:barChart>
      <c:catAx>
        <c:axId val="155024884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1"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crossAx val="1550260912"/>
        <c:crosses val="autoZero"/>
        <c:auto val="1"/>
        <c:lblAlgn val="ctr"/>
        <c:lblOffset val="100"/>
        <c:noMultiLvlLbl val="0"/>
      </c:catAx>
      <c:valAx>
        <c:axId val="1550260912"/>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crossAx val="1550248848"/>
        <c:crosses val="autoZero"/>
        <c:crossBetween val="between"/>
      </c:valAx>
      <c:spPr>
        <a:noFill/>
        <a:ln>
          <a:noFill/>
        </a:ln>
        <a:effectLst/>
      </c:spPr>
    </c:plotArea>
    <c:legend>
      <c:legendPos val="t"/>
      <c:layout>
        <c:manualLayout>
          <c:xMode val="edge"/>
          <c:yMode val="edge"/>
          <c:x val="9.4975347449871503E-2"/>
          <c:y val="0.9333126842893068"/>
          <c:w val="0.81004915989685156"/>
          <c:h val="5.3079109833025322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extLst/>
  </c:chart>
  <c:spPr>
    <a:solidFill>
      <a:schemeClr val="bg1"/>
    </a:solidFill>
    <a:ln w="9525" cap="flat" cmpd="sng" algn="ctr">
      <a:solidFill>
        <a:schemeClr val="bg2">
          <a:lumMod val="25000"/>
        </a:schemeClr>
      </a:solidFill>
      <a:round/>
    </a:ln>
    <a:effectLst/>
  </c:spPr>
  <c:txPr>
    <a:bodyPr/>
    <a:lstStyle/>
    <a:p>
      <a:pPr>
        <a:defRPr>
          <a:solidFill>
            <a:schemeClr val="tx1"/>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1" i="1" u="none" strike="noStrike" kern="1200" spc="0" baseline="0">
                <a:solidFill>
                  <a:schemeClr val="tx1"/>
                </a:solidFill>
                <a:latin typeface="Verdana" panose="020B0604030504040204" pitchFamily="34" charset="0"/>
                <a:ea typeface="Verdana" panose="020B0604030504040204" pitchFamily="34" charset="0"/>
                <a:cs typeface="+mn-cs"/>
              </a:defRPr>
            </a:pPr>
            <a:r>
              <a:rPr lang="es-CO" sz="1200" i="1"/>
              <a:t>GENERACIÓN vs ENTREGA RESIDUOS ORDINARIOS</a:t>
            </a:r>
          </a:p>
        </c:rich>
      </c:tx>
      <c:layout>
        <c:manualLayout>
          <c:xMode val="edge"/>
          <c:yMode val="edge"/>
          <c:x val="0.24655288888888888"/>
          <c:y val="1.4261640211640211E-2"/>
        </c:manualLayout>
      </c:layout>
      <c:overlay val="0"/>
      <c:spPr>
        <a:noFill/>
        <a:ln>
          <a:noFill/>
        </a:ln>
        <a:effectLst/>
      </c:spPr>
      <c:txPr>
        <a:bodyPr rot="0" spcFirstLastPara="1" vertOverflow="ellipsis" vert="horz" wrap="square" anchor="ctr" anchorCtr="1"/>
        <a:lstStyle/>
        <a:p>
          <a:pPr>
            <a:defRPr sz="1200" b="1" i="1" u="none" strike="noStrike" kern="1200" spc="0" baseline="0">
              <a:solidFill>
                <a:schemeClr val="tx1"/>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9.1711792677211371E-2"/>
          <c:y val="8.9210317460317476E-2"/>
          <c:w val="0.88384082176439926"/>
          <c:h val="0.64061772486772495"/>
        </c:manualLayout>
      </c:layout>
      <c:lineChart>
        <c:grouping val="standard"/>
        <c:varyColors val="0"/>
        <c:ser>
          <c:idx val="0"/>
          <c:order val="0"/>
          <c:tx>
            <c:v>GENERACIÓN</c:v>
          </c:tx>
          <c:spPr>
            <a:ln w="28575" cap="rnd">
              <a:solidFill>
                <a:schemeClr val="accent1"/>
              </a:solidFill>
              <a:round/>
            </a:ln>
            <a:effectLst/>
          </c:spPr>
          <c:marker>
            <c:symbol val="circle"/>
            <c:size val="7"/>
            <c:spPr>
              <a:solidFill>
                <a:srgbClr val="4472C4">
                  <a:lumMod val="50000"/>
                </a:srgbClr>
              </a:solidFill>
              <a:ln w="9525">
                <a:noFill/>
              </a:ln>
              <a:effectLst/>
            </c:spPr>
          </c:marker>
          <c:cat>
            <c:strRef>
              <c:f>'INSTRUCTIVO-Residuos sólidos '!$A$16:$A$27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'INSTRUCTIVO-Residuos sólidos '!$I$16:$I$27</c:f>
              <c:numCache>
                <c:formatCode>#,##0.00</c:formatCode>
                <c:ptCount val="12"/>
                <c:pt idx="1">
                  <c:v>0</c:v>
                </c:pt>
              </c:numCache>
            </c:numRef>
          </c:val>
          <c:smooth val="0"/>
          <c:extLst>
            <c:ext xmlns:c16="http://schemas.microsoft.com/office/drawing/2014/chart" uri="{C3380CC4-5D6E-409C-BE32-E72D297353CC}">
              <c16:uniqueId val="{00000000-A6C1-435E-BAD0-1AE03856D70E}"/>
            </c:ext>
          </c:extLst>
        </c:ser>
        <c:ser>
          <c:idx val="1"/>
          <c:order val="1"/>
          <c:tx>
            <c:v>ENTREGA</c:v>
          </c:tx>
          <c:spPr>
            <a:ln w="28575" cap="rnd">
              <a:solidFill>
                <a:schemeClr val="accent2"/>
              </a:solidFill>
              <a:round/>
            </a:ln>
            <a:effectLst/>
          </c:spPr>
          <c:marker>
            <c:symbol val="circle"/>
            <c:size val="7"/>
            <c:spPr>
              <a:solidFill>
                <a:srgbClr val="5B9BD5">
                  <a:lumMod val="60000"/>
                  <a:lumOff val="40000"/>
                </a:srgbClr>
              </a:solidFill>
              <a:ln w="9525">
                <a:noFill/>
              </a:ln>
              <a:effectLst/>
            </c:spPr>
          </c:marker>
          <c:cat>
            <c:strRef>
              <c:f>'INSTRUCTIVO-Residuos sólidos '!$A$16:$A$27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'INSTRUCTIVO-Residuos sólidos '!$J$16:$J$27</c:f>
              <c:numCache>
                <c:formatCode>#,##0.00</c:formatCode>
                <c:ptCount val="12"/>
                <c:pt idx="1">
                  <c:v>0</c:v>
                </c:pt>
              </c:numCache>
            </c:numRef>
          </c:val>
          <c:smooth val="0"/>
          <c:extLst>
            <c:ext xmlns:c16="http://schemas.microsoft.com/office/drawing/2014/chart" uri="{C3380CC4-5D6E-409C-BE32-E72D297353CC}">
              <c16:uniqueId val="{00000001-A6C1-435E-BAD0-1AE03856D70E}"/>
            </c:ext>
          </c:extLst>
        </c:ser>
        <c:dLbls>
          <c:showLegendKey val="0"/>
          <c:showVal val="0"/>
          <c:showCatName val="0"/>
          <c:showSerName val="0"/>
          <c:showPercent val="0"/>
          <c:showBubbleSize val="0"/>
        </c:dLbls>
        <c:marker val="1"/>
        <c:smooth val="0"/>
        <c:axId val="1481456400"/>
        <c:axId val="1481447248"/>
      </c:lineChart>
      <c:catAx>
        <c:axId val="1481456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481447248"/>
        <c:crosses val="autoZero"/>
        <c:auto val="1"/>
        <c:lblAlgn val="ctr"/>
        <c:lblOffset val="100"/>
        <c:noMultiLvlLbl val="0"/>
      </c:catAx>
      <c:valAx>
        <c:axId val="1481447248"/>
        <c:scaling>
          <c:orientation val="minMax"/>
        </c:scaling>
        <c:delete val="0"/>
        <c:axPos val="l"/>
        <c:majorGridlines>
          <c:spPr>
            <a:ln w="6350" cap="flat" cmpd="sng" algn="ctr">
              <a:solidFill>
                <a:schemeClr val="bg1">
                  <a:lumMod val="6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es-CO"/>
                  <a:t>Kilogramos</a:t>
                </a:r>
              </a:p>
            </c:rich>
          </c:tx>
          <c:layout>
            <c:manualLayout>
              <c:xMode val="edge"/>
              <c:yMode val="edge"/>
              <c:x val="2.1820217973989873E-3"/>
              <c:y val="0.3111221119374022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crossAx val="1481456400"/>
        <c:crosses val="autoZero"/>
        <c:crossBetween val="between"/>
      </c:valAx>
      <c:spPr>
        <a:noFill/>
        <a:ln>
          <a:noFill/>
        </a:ln>
        <a:effectLst/>
      </c:spPr>
    </c:plotArea>
    <c:legend>
      <c:legendPos val="b"/>
      <c:layout>
        <c:manualLayout>
          <c:xMode val="edge"/>
          <c:yMode val="edge"/>
          <c:x val="1.3822692862239095E-2"/>
          <c:y val="0.92366473292808537"/>
          <c:w val="0.96790944961052949"/>
          <c:h val="7.6335267071914639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extLst/>
  </c:chart>
  <c:spPr>
    <a:solidFill>
      <a:schemeClr val="bg1"/>
    </a:solidFill>
    <a:ln w="9525" cap="flat" cmpd="sng" algn="ctr">
      <a:solidFill>
        <a:schemeClr val="bg2">
          <a:lumMod val="25000"/>
        </a:schemeClr>
      </a:solidFill>
      <a:round/>
    </a:ln>
    <a:effectLst/>
  </c:spPr>
  <c:txPr>
    <a:bodyPr/>
    <a:lstStyle/>
    <a:p>
      <a:pPr>
        <a:defRPr>
          <a:solidFill>
            <a:schemeClr val="tx1"/>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1" i="0" u="none" strike="noStrike" kern="1200" spc="0" baseline="0">
                <a:solidFill>
                  <a:sysClr val="windowText" lastClr="000000"/>
                </a:solidFill>
                <a:latin typeface="Verdana" panose="020B0604030504040204" pitchFamily="34" charset="0"/>
                <a:ea typeface="Verdana" panose="020B0604030504040204" pitchFamily="34" charset="0"/>
                <a:cs typeface="+mn-cs"/>
              </a:defRPr>
            </a:pPr>
            <a:r>
              <a:rPr lang="es-CO" b="1">
                <a:solidFill>
                  <a:sysClr val="windowText" lastClr="000000"/>
                </a:solidFill>
              </a:rPr>
              <a:t>CONSUMO AGUA ENTRE</a:t>
            </a:r>
            <a:r>
              <a:rPr lang="es-CO" b="1" baseline="0">
                <a:solidFill>
                  <a:sysClr val="windowText" lastClr="000000"/>
                </a:solidFill>
              </a:rPr>
              <a:t> </a:t>
            </a:r>
            <a:r>
              <a:rPr lang="es-CO" b="1">
                <a:solidFill>
                  <a:sysClr val="windowText" lastClr="000000"/>
                </a:solidFill>
              </a:rPr>
              <a:t>2022 vs 2023</a:t>
            </a:r>
          </a:p>
        </c:rich>
      </c:tx>
      <c:overlay val="0"/>
      <c:spPr>
        <a:noFill/>
        <a:ln>
          <a:noFill/>
        </a:ln>
        <a:effectLst/>
      </c:spPr>
      <c:txPr>
        <a:bodyPr rot="0" spcFirstLastPara="1" vertOverflow="ellipsis" vert="horz" wrap="square" anchor="ctr" anchorCtr="1"/>
        <a:lstStyle/>
        <a:p>
          <a:pPr>
            <a:defRPr sz="1080" b="1" i="0" u="none" strike="noStrike" kern="1200" spc="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3.8008971865618878E-2"/>
          <c:y val="9.1676704119674907E-2"/>
          <c:w val="0.95743785802674508"/>
          <c:h val="0.50070597723617516"/>
        </c:manualLayout>
      </c:layout>
      <c:barChart>
        <c:barDir val="col"/>
        <c:grouping val="clustered"/>
        <c:varyColors val="0"/>
        <c:ser>
          <c:idx val="0"/>
          <c:order val="0"/>
          <c:tx>
            <c:v>2022</c:v>
          </c:tx>
          <c:spPr>
            <a:gradFill>
              <a:gsLst>
                <a:gs pos="11000">
                  <a:srgbClr val="00B400"/>
                </a:gs>
                <a:gs pos="61000">
                  <a:srgbClr val="61FF69"/>
                </a:gs>
                <a:gs pos="90000">
                  <a:srgbClr val="99FB9E"/>
                </a:gs>
                <a:gs pos="100000">
                  <a:srgbClr val="BFFFBD"/>
                </a:gs>
              </a:gsLst>
              <a:lin ang="5400000" scaled="1"/>
            </a:gradFill>
            <a:ln>
              <a:solidFill>
                <a:schemeClr val="accent5">
                  <a:lumMod val="50000"/>
                </a:schemeClr>
              </a:solidFill>
            </a:ln>
            <a:effectLst/>
          </c:spPr>
          <c:invertIfNegative val="0"/>
          <c:dLbls>
            <c:dLbl>
              <c:idx val="0"/>
              <c:layout>
                <c:manualLayout>
                  <c:x val="-6.688224466743884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81F-4B57-AD1E-17F4C40ADB96}"/>
                </c:ext>
              </c:extLst>
            </c:dLbl>
            <c:dLbl>
              <c:idx val="1"/>
              <c:layout>
                <c:manualLayout>
                  <c:x val="-3.821842552425072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81F-4B57-AD1E-17F4C40ADB96}"/>
                </c:ext>
              </c:extLst>
            </c:dLbl>
            <c:dLbl>
              <c:idx val="9"/>
              <c:layout>
                <c:manualLayout>
                  <c:x val="-5.7327638286376083E-3"/>
                  <c:y val="2.39061388517486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81F-4B57-AD1E-17F4C40ADB96}"/>
                </c:ext>
              </c:extLst>
            </c:dLbl>
            <c:dLbl>
              <c:idx val="17"/>
              <c:layout>
                <c:manualLayout>
                  <c:x val="-9.5546063810626801E-4"/>
                  <c:y val="-1.43436833110492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81F-4B57-AD1E-17F4C40ADB96}"/>
                </c:ext>
              </c:extLst>
            </c:dLbl>
            <c:dLbl>
              <c:idx val="18"/>
              <c:layout>
                <c:manualLayout>
                  <c:x val="-5.7327638286376083E-3"/>
                  <c:y val="2.39061388517486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81F-4B57-AD1E-17F4C40ADB96}"/>
                </c:ext>
              </c:extLst>
            </c:dLbl>
            <c:dLbl>
              <c:idx val="19"/>
              <c:layout>
                <c:manualLayout>
                  <c:x val="-4.7773031905314805E-3"/>
                  <c:y val="2.390613885174774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81F-4B57-AD1E-17F4C40ADB96}"/>
                </c:ext>
              </c:extLst>
            </c:dLbl>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'COMPILADO DT´S'!$A$2:$A$34</c15:sqref>
                  </c15:fullRef>
                </c:ext>
              </c:extLst>
              <c:f>('COMPILADO DT´S'!$A$3:$A$10,'COMPILADO DT´S'!$A$12,'COMPILADO DT´S'!$A$14:$A$16,'COMPILADO DT´S'!$A$19:$A$20,'COMPILADO DT´S'!$A$25:$A$26,'COMPILADO DT´S'!$A$29:$A$30,'COMPILADO DT´S'!$A$32:$A$33)</c:f>
              <c:strCache>
                <c:ptCount val="20"/>
                <c:pt idx="0">
                  <c:v>Atlántico</c:v>
                </c:pt>
                <c:pt idx="1">
                  <c:v>Bolívar / San Andrés</c:v>
                </c:pt>
                <c:pt idx="2">
                  <c:v>Caquetá / Huila - Florencia</c:v>
                </c:pt>
                <c:pt idx="3">
                  <c:v>Caquetá / Huila - Neiva</c:v>
                </c:pt>
                <c:pt idx="4">
                  <c:v>Cauca</c:v>
                </c:pt>
                <c:pt idx="5">
                  <c:v>Central - Tunja</c:v>
                </c:pt>
                <c:pt idx="6">
                  <c:v>Central - Bogotá</c:v>
                </c:pt>
                <c:pt idx="7">
                  <c:v>Central - Ibagué</c:v>
                </c:pt>
                <c:pt idx="8">
                  <c:v>Cesar / Guajira - Riohacha</c:v>
                </c:pt>
                <c:pt idx="9">
                  <c:v>Córdoba</c:v>
                </c:pt>
                <c:pt idx="10">
                  <c:v>Eje cafetero - Manizales</c:v>
                </c:pt>
                <c:pt idx="11">
                  <c:v>Eje cafetero - Armenia</c:v>
                </c:pt>
                <c:pt idx="12">
                  <c:v>Llanos Orientales y Amazonia - Villavicencio</c:v>
                </c:pt>
                <c:pt idx="13">
                  <c:v>Llanos Orientales y Amazonia - Guaviare</c:v>
                </c:pt>
                <c:pt idx="14">
                  <c:v>Magdalena</c:v>
                </c:pt>
                <c:pt idx="15">
                  <c:v>Magadalena medio</c:v>
                </c:pt>
                <c:pt idx="16">
                  <c:v>Norte de Santander y Arauca - Arauca</c:v>
                </c:pt>
                <c:pt idx="17">
                  <c:v>Norte de Santander y Arauca - Cúcuta</c:v>
                </c:pt>
                <c:pt idx="18">
                  <c:v>Sucre</c:v>
                </c:pt>
                <c:pt idx="19">
                  <c:v>Urabá</c:v>
                </c:pt>
              </c:strCache>
            </c:strRef>
          </c:cat>
          <c:val>
            <c:numRef>
              <c:extLst>
                <c:ext xmlns:c15="http://schemas.microsoft.com/office/drawing/2012/chart" uri="{02D57815-91ED-43cb-92C2-25804820EDAC}">
                  <c15:fullRef>
                    <c15:sqref>'COMPILADO DT´S'!$B$2:$B$34</c15:sqref>
                  </c15:fullRef>
                </c:ext>
              </c:extLst>
              <c:f>('COMPILADO DT´S'!$B$3:$B$10,'COMPILADO DT´S'!$B$12,'COMPILADO DT´S'!$B$14:$B$16,'COMPILADO DT´S'!$B$19:$B$20,'COMPILADO DT´S'!$B$25:$B$26,'COMPILADO DT´S'!$B$29:$B$30,'COMPILADO DT´S'!$B$32:$B$33)</c:f>
              <c:numCache>
                <c:formatCode>0</c:formatCode>
                <c:ptCount val="20"/>
                <c:pt idx="0">
                  <c:v>330</c:v>
                </c:pt>
                <c:pt idx="1">
                  <c:v>127</c:v>
                </c:pt>
                <c:pt idx="2">
                  <c:v>80</c:v>
                </c:pt>
                <c:pt idx="3">
                  <c:v>88</c:v>
                </c:pt>
                <c:pt idx="4">
                  <c:v>122</c:v>
                </c:pt>
                <c:pt idx="5">
                  <c:v>55</c:v>
                </c:pt>
                <c:pt idx="6">
                  <c:v>122</c:v>
                </c:pt>
                <c:pt idx="7">
                  <c:v>69</c:v>
                </c:pt>
                <c:pt idx="8">
                  <c:v>96</c:v>
                </c:pt>
                <c:pt idx="9">
                  <c:v>682</c:v>
                </c:pt>
                <c:pt idx="10">
                  <c:v>85</c:v>
                </c:pt>
                <c:pt idx="11">
                  <c:v>55</c:v>
                </c:pt>
                <c:pt idx="12">
                  <c:v>58</c:v>
                </c:pt>
                <c:pt idx="13">
                  <c:v>78</c:v>
                </c:pt>
                <c:pt idx="14">
                  <c:v>93</c:v>
                </c:pt>
                <c:pt idx="15">
                  <c:v>102</c:v>
                </c:pt>
                <c:pt idx="16">
                  <c:v>149</c:v>
                </c:pt>
                <c:pt idx="17">
                  <c:v>199.7</c:v>
                </c:pt>
                <c:pt idx="18">
                  <c:v>224</c:v>
                </c:pt>
                <c:pt idx="19">
                  <c:v>79</c:v>
                </c:pt>
              </c:numCache>
            </c:numRef>
          </c:val>
          <c:extLst>
            <c:ext xmlns:c15="http://schemas.microsoft.com/office/drawing/2012/chart" uri="{02D57815-91ED-43cb-92C2-25804820EDAC}">
              <c15:categoryFilterExceptions>
                <c15:categoryFilterException>
                  <c15:sqref>'COMPILADO DT´S'!$B$34</c15:sqref>
                  <c15:dLbl>
                    <c:idx val="19"/>
                    <c:layout>
                      <c:manualLayout>
                        <c:x val="-9.5546063810640809E-4"/>
                        <c:y val="-9.562455540699448E-3"/>
                      </c:manualLayout>
                    </c:layout>
                    <c:dLblPos val="outEnd"/>
                    <c:showLegendKey val="0"/>
                    <c:showVal val="1"/>
                    <c:showCatName val="0"/>
                    <c:showSerName val="0"/>
                    <c:showPercent val="0"/>
                    <c:showBubbleSize val="0"/>
                    <c:extLst>
                      <c:ext uri="{CE6537A1-D6FC-4f65-9D91-7224C49458BB}"/>
                      <c:ext xmlns:c16="http://schemas.microsoft.com/office/drawing/2014/chart" uri="{C3380CC4-5D6E-409C-BE32-E72D297353CC}">
                        <c16:uniqueId val="{00000000-C128-466F-9B22-9D6E1DC49446}"/>
                      </c:ext>
                    </c:extLst>
                  </c15:dLbl>
                </c15:categoryFilterException>
              </c15:categoryFilterExceptions>
            </c:ext>
            <c:ext xmlns:c16="http://schemas.microsoft.com/office/drawing/2014/chart" uri="{C3380CC4-5D6E-409C-BE32-E72D297353CC}">
              <c16:uniqueId val="{00000006-C81F-4B57-AD1E-17F4C40ADB96}"/>
            </c:ext>
          </c:extLst>
        </c:ser>
        <c:ser>
          <c:idx val="1"/>
          <c:order val="1"/>
          <c:tx>
            <c:v>2023</c:v>
          </c:tx>
          <c:spPr>
            <a:gradFill>
              <a:gsLst>
                <a:gs pos="23000">
                  <a:srgbClr val="069486"/>
                </a:gs>
                <a:gs pos="63000">
                  <a:srgbClr val="0BC5C1"/>
                </a:gs>
                <a:gs pos="85000">
                  <a:srgbClr val="0DE9E4"/>
                </a:gs>
                <a:gs pos="100000">
                  <a:srgbClr val="ACFAF8"/>
                </a:gs>
              </a:gsLst>
              <a:lin ang="5400000" scaled="1"/>
            </a:gradFill>
            <a:ln>
              <a:solidFill>
                <a:srgbClr val="069486"/>
              </a:solidFill>
            </a:ln>
            <a:effectLst/>
          </c:spPr>
          <c:invertIfNegative val="0"/>
          <c:dLbls>
            <c:dLbl>
              <c:idx val="1"/>
              <c:layout>
                <c:manualLayout>
                  <c:x val="0"/>
                  <c:y val="-7.181654673203052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81F-4B57-AD1E-17F4C40ADB96}"/>
                </c:ext>
              </c:extLst>
            </c:dLbl>
            <c:dLbl>
              <c:idx val="2"/>
              <c:layout>
                <c:manualLayout>
                  <c:x val="-1.7521012940505148E-17"/>
                  <c:y val="-8.616716944378735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81F-4B57-AD1E-17F4C40ADB96}"/>
                </c:ext>
              </c:extLst>
            </c:dLbl>
            <c:dLbl>
              <c:idx val="3"/>
              <c:layout>
                <c:manualLayout>
                  <c:x val="0"/>
                  <c:y val="-0.12909314979944256"/>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81F-4B57-AD1E-17F4C40ADB96}"/>
                </c:ext>
              </c:extLst>
            </c:dLbl>
            <c:dLbl>
              <c:idx val="4"/>
              <c:layout>
                <c:manualLayout>
                  <c:x val="0"/>
                  <c:y val="-4.064043604797265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81F-4B57-AD1E-17F4C40ADB96}"/>
                </c:ext>
              </c:extLst>
            </c:dLbl>
            <c:dLbl>
              <c:idx val="5"/>
              <c:layout>
                <c:manualLayout>
                  <c:x val="9.5546063810623299E-4"/>
                  <c:y val="-6.693718878489614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81F-4B57-AD1E-17F4C40ADB96}"/>
                </c:ext>
              </c:extLst>
            </c:dLbl>
            <c:dLbl>
              <c:idx val="6"/>
              <c:layout>
                <c:manualLayout>
                  <c:x val="0"/>
                  <c:y val="-2.62967527369235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81F-4B57-AD1E-17F4C40ADB96}"/>
                </c:ext>
              </c:extLst>
            </c:dLbl>
            <c:dLbl>
              <c:idx val="7"/>
              <c:layout>
                <c:manualLayout>
                  <c:x val="-3.5033152024601473E-17"/>
                  <c:y val="-4.542166381832238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81F-4B57-AD1E-17F4C40ADB96}"/>
                </c:ext>
              </c:extLst>
            </c:dLbl>
            <c:dLbl>
              <c:idx val="8"/>
              <c:layout>
                <c:manualLayout>
                  <c:x val="-7.0066304049202946E-17"/>
                  <c:y val="-3.346859439244807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81F-4B57-AD1E-17F4C40ADB96}"/>
                </c:ext>
              </c:extLst>
            </c:dLbl>
            <c:dLbl>
              <c:idx val="9"/>
              <c:layout>
                <c:manualLayout>
                  <c:x val="-2.0312942699897037E-5"/>
                  <c:y val="-1.19530694258743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81F-4B57-AD1E-17F4C40ADB96}"/>
                </c:ext>
              </c:extLst>
            </c:dLbl>
            <c:dLbl>
              <c:idx val="10"/>
              <c:layout>
                <c:manualLayout>
                  <c:x val="0"/>
                  <c:y val="-2.15155249665737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81F-4B57-AD1E-17F4C40ADB96}"/>
                </c:ext>
              </c:extLst>
            </c:dLbl>
            <c:dLbl>
              <c:idx val="11"/>
              <c:layout>
                <c:manualLayout>
                  <c:x val="0"/>
                  <c:y val="-2.39061388517486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81F-4B57-AD1E-17F4C40ADB96}"/>
                </c:ext>
              </c:extLst>
            </c:dLbl>
            <c:dLbl>
              <c:idx val="12"/>
              <c:layout>
                <c:manualLayout>
                  <c:x val="0"/>
                  <c:y val="-3.585920827762301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C81F-4B57-AD1E-17F4C40ADB96}"/>
                </c:ext>
              </c:extLst>
            </c:dLbl>
            <c:dLbl>
              <c:idx val="13"/>
              <c:layout>
                <c:manualLayout>
                  <c:x val="0"/>
                  <c:y val="-7.4179054857045984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C81F-4B57-AD1E-17F4C40ADB96}"/>
                </c:ext>
              </c:extLst>
            </c:dLbl>
            <c:dLbl>
              <c:idx val="14"/>
              <c:layout>
                <c:manualLayout>
                  <c:x val="0"/>
                  <c:y val="-5.981446174403846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C81F-4B57-AD1E-17F4C40ADB96}"/>
                </c:ext>
              </c:extLst>
            </c:dLbl>
            <c:dLbl>
              <c:idx val="15"/>
              <c:layout>
                <c:manualLayout>
                  <c:x val="-9.5546063810640809E-4"/>
                  <c:y val="-6.454657489972127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C81F-4B57-AD1E-17F4C40ADB96}"/>
                </c:ext>
              </c:extLst>
            </c:dLbl>
            <c:dLbl>
              <c:idx val="17"/>
              <c:layout>
                <c:manualLayout>
                  <c:x val="0"/>
                  <c:y val="-3.107798050727320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C81F-4B57-AD1E-17F4C40ADB96}"/>
                </c:ext>
              </c:extLst>
            </c:dLbl>
            <c:dLbl>
              <c:idx val="19"/>
              <c:layout>
                <c:manualLayout>
                  <c:x val="-1.4162105487648315E-16"/>
                  <c:y val="-2.919334422400872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C81F-4B57-AD1E-17F4C40ADB96}"/>
                </c:ext>
              </c:extLst>
            </c:dLbl>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rgbClr val="039093"/>
                    </a:solidFill>
                    <a:latin typeface="Verdana" panose="020B0604030504040204" pitchFamily="34" charset="0"/>
                    <a:ea typeface="Verdana" panose="020B0604030504040204" pitchFamily="34" charset="0"/>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'COMPILADO DT´S'!$A$2:$A$34</c15:sqref>
                  </c15:fullRef>
                </c:ext>
              </c:extLst>
              <c:f>('COMPILADO DT´S'!$A$3:$A$10,'COMPILADO DT´S'!$A$12,'COMPILADO DT´S'!$A$14:$A$16,'COMPILADO DT´S'!$A$19:$A$20,'COMPILADO DT´S'!$A$25:$A$26,'COMPILADO DT´S'!$A$29:$A$30,'COMPILADO DT´S'!$A$32:$A$33)</c:f>
              <c:strCache>
                <c:ptCount val="20"/>
                <c:pt idx="0">
                  <c:v>Atlántico</c:v>
                </c:pt>
                <c:pt idx="1">
                  <c:v>Bolívar / San Andrés</c:v>
                </c:pt>
                <c:pt idx="2">
                  <c:v>Caquetá / Huila - Florencia</c:v>
                </c:pt>
                <c:pt idx="3">
                  <c:v>Caquetá / Huila - Neiva</c:v>
                </c:pt>
                <c:pt idx="4">
                  <c:v>Cauca</c:v>
                </c:pt>
                <c:pt idx="5">
                  <c:v>Central - Tunja</c:v>
                </c:pt>
                <c:pt idx="6">
                  <c:v>Central - Bogotá</c:v>
                </c:pt>
                <c:pt idx="7">
                  <c:v>Central - Ibagué</c:v>
                </c:pt>
                <c:pt idx="8">
                  <c:v>Cesar / Guajira - Riohacha</c:v>
                </c:pt>
                <c:pt idx="9">
                  <c:v>Córdoba</c:v>
                </c:pt>
                <c:pt idx="10">
                  <c:v>Eje cafetero - Manizales</c:v>
                </c:pt>
                <c:pt idx="11">
                  <c:v>Eje cafetero - Armenia</c:v>
                </c:pt>
                <c:pt idx="12">
                  <c:v>Llanos Orientales y Amazonia - Villavicencio</c:v>
                </c:pt>
                <c:pt idx="13">
                  <c:v>Llanos Orientales y Amazonia - Guaviare</c:v>
                </c:pt>
                <c:pt idx="14">
                  <c:v>Magdalena</c:v>
                </c:pt>
                <c:pt idx="15">
                  <c:v>Magadalena medio</c:v>
                </c:pt>
                <c:pt idx="16">
                  <c:v>Norte de Santander y Arauca - Arauca</c:v>
                </c:pt>
                <c:pt idx="17">
                  <c:v>Norte de Santander y Arauca - Cúcuta</c:v>
                </c:pt>
                <c:pt idx="18">
                  <c:v>Sucre</c:v>
                </c:pt>
                <c:pt idx="19">
                  <c:v>Urabá</c:v>
                </c:pt>
              </c:strCache>
            </c:strRef>
          </c:cat>
          <c:val>
            <c:numRef>
              <c:extLst>
                <c:ext xmlns:c15="http://schemas.microsoft.com/office/drawing/2012/chart" uri="{02D57815-91ED-43cb-92C2-25804820EDAC}">
                  <c15:fullRef>
                    <c15:sqref>'COMPILADO DT´S'!$C$2:$C$34</c15:sqref>
                  </c15:fullRef>
                </c:ext>
              </c:extLst>
              <c:f>('COMPILADO DT´S'!$C$3:$C$10,'COMPILADO DT´S'!$C$12,'COMPILADO DT´S'!$C$14:$C$16,'COMPILADO DT´S'!$C$19:$C$20,'COMPILADO DT´S'!$C$25:$C$26,'COMPILADO DT´S'!$C$29:$C$30,'COMPILADO DT´S'!$C$32:$C$33)</c:f>
              <c:numCache>
                <c:formatCode>0</c:formatCode>
                <c:ptCount val="20"/>
                <c:pt idx="0">
                  <c:v>330</c:v>
                </c:pt>
                <c:pt idx="1">
                  <c:v>127</c:v>
                </c:pt>
                <c:pt idx="2">
                  <c:v>80</c:v>
                </c:pt>
                <c:pt idx="3">
                  <c:v>88</c:v>
                </c:pt>
                <c:pt idx="4">
                  <c:v>122</c:v>
                </c:pt>
                <c:pt idx="5">
                  <c:v>55</c:v>
                </c:pt>
                <c:pt idx="6">
                  <c:v>122</c:v>
                </c:pt>
                <c:pt idx="7">
                  <c:v>69</c:v>
                </c:pt>
                <c:pt idx="8">
                  <c:v>96</c:v>
                </c:pt>
                <c:pt idx="9">
                  <c:v>682</c:v>
                </c:pt>
                <c:pt idx="10">
                  <c:v>85</c:v>
                </c:pt>
                <c:pt idx="11">
                  <c:v>55</c:v>
                </c:pt>
                <c:pt idx="12">
                  <c:v>58</c:v>
                </c:pt>
                <c:pt idx="13">
                  <c:v>78</c:v>
                </c:pt>
                <c:pt idx="14">
                  <c:v>93</c:v>
                </c:pt>
                <c:pt idx="15">
                  <c:v>102</c:v>
                </c:pt>
                <c:pt idx="16">
                  <c:v>149</c:v>
                </c:pt>
                <c:pt idx="17">
                  <c:v>199.7</c:v>
                </c:pt>
                <c:pt idx="18">
                  <c:v>224</c:v>
                </c:pt>
                <c:pt idx="19">
                  <c:v>79</c:v>
                </c:pt>
              </c:numCache>
            </c:numRef>
          </c:val>
          <c:extLst>
            <c:ext xmlns:c15="http://schemas.microsoft.com/office/drawing/2012/chart" uri="{02D57815-91ED-43cb-92C2-25804820EDAC}">
              <c15:categoryFilterExceptions>
                <c15:categoryFilterException>
                  <c15:sqref>'COMPILADO DT´S'!$C$18</c15:sqref>
                  <c15:dLbl>
                    <c:idx val="11"/>
                    <c:layout>
                      <c:manualLayout>
                        <c:x val="-7.0066304049202946E-17"/>
                        <c:y val="-3.3468594392448071E-2"/>
                      </c:manualLayout>
                    </c:layout>
                    <c:dLblPos val="outEnd"/>
                    <c:showLegendKey val="0"/>
                    <c:showVal val="1"/>
                    <c:showCatName val="0"/>
                    <c:showSerName val="0"/>
                    <c:showPercent val="0"/>
                    <c:showBubbleSize val="0"/>
                    <c:extLst>
                      <c:ext uri="{CE6537A1-D6FC-4f65-9D91-7224C49458BB}"/>
                      <c:ext xmlns:c16="http://schemas.microsoft.com/office/drawing/2014/chart" uri="{C3380CC4-5D6E-409C-BE32-E72D297353CC}">
                        <c16:uniqueId val="{00000001-C128-466F-9B22-9D6E1DC49446}"/>
                      </c:ext>
                    </c:extLst>
                  </c15:dLbl>
                </c15:categoryFilterException>
                <c15:categoryFilterException>
                  <c15:sqref>'COMPILADO DT´S'!$C$31</c15:sqref>
                  <c15:dLbl>
                    <c:idx val="17"/>
                    <c:layout>
                      <c:manualLayout>
                        <c:x val="0"/>
                        <c:y val="-2.390613885174862E-2"/>
                      </c:manualLayout>
                    </c:layout>
                    <c:dLblPos val="outEnd"/>
                    <c:showLegendKey val="0"/>
                    <c:showVal val="1"/>
                    <c:showCatName val="0"/>
                    <c:showSerName val="0"/>
                    <c:showPercent val="0"/>
                    <c:showBubbleSize val="0"/>
                    <c:extLst>
                      <c:ext uri="{CE6537A1-D6FC-4f65-9D91-7224C49458BB}"/>
                      <c:ext xmlns:c16="http://schemas.microsoft.com/office/drawing/2014/chart" uri="{C3380CC4-5D6E-409C-BE32-E72D297353CC}">
                        <c16:uniqueId val="{00000002-C128-466F-9B22-9D6E1DC49446}"/>
                      </c:ext>
                    </c:extLst>
                  </c15:dLbl>
                </c15:categoryFilterException>
                <c15:categoryFilterException>
                  <c15:sqref>'COMPILADO DT´S'!$C$34</c15:sqref>
                  <c15:dLbl>
                    <c:idx val="19"/>
                    <c:layout>
                      <c:manualLayout>
                        <c:x val="3.8827061474036523E-3"/>
                        <c:y val="-3.8629308587405077E-2"/>
                      </c:manualLayout>
                    </c:layout>
                    <c:dLblPos val="outEnd"/>
                    <c:showLegendKey val="0"/>
                    <c:showVal val="1"/>
                    <c:showCatName val="0"/>
                    <c:showSerName val="0"/>
                    <c:showPercent val="0"/>
                    <c:showBubbleSize val="0"/>
                    <c:extLst>
                      <c:ext uri="{CE6537A1-D6FC-4f65-9D91-7224C49458BB}"/>
                      <c:ext xmlns:c16="http://schemas.microsoft.com/office/drawing/2014/chart" uri="{C3380CC4-5D6E-409C-BE32-E72D297353CC}">
                        <c16:uniqueId val="{00000003-C128-466F-9B22-9D6E1DC49446}"/>
                      </c:ext>
                    </c:extLst>
                  </c15:dLbl>
                </c15:categoryFilterException>
              </c15:categoryFilterExceptions>
            </c:ext>
            <c:ext xmlns:c16="http://schemas.microsoft.com/office/drawing/2014/chart" uri="{C3380CC4-5D6E-409C-BE32-E72D297353CC}">
              <c16:uniqueId val="{00000018-C81F-4B57-AD1E-17F4C40ADB96}"/>
            </c:ext>
          </c:extLst>
        </c:ser>
        <c:dLbls>
          <c:dLblPos val="outEnd"/>
          <c:showLegendKey val="0"/>
          <c:showVal val="1"/>
          <c:showCatName val="0"/>
          <c:showSerName val="0"/>
          <c:showPercent val="0"/>
          <c:showBubbleSize val="0"/>
        </c:dLbls>
        <c:gapWidth val="219"/>
        <c:overlap val="-27"/>
        <c:axId val="2070759280"/>
        <c:axId val="2070749712"/>
      </c:barChart>
      <c:catAx>
        <c:axId val="2070759280"/>
        <c:scaling>
          <c:orientation val="minMax"/>
        </c:scaling>
        <c:delete val="0"/>
        <c:axPos val="b"/>
        <c:title>
          <c:tx>
            <c:rich>
              <a:bodyPr rot="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US" b="1">
                    <a:solidFill>
                      <a:sysClr val="windowText" lastClr="000000"/>
                    </a:solidFill>
                  </a:rPr>
                  <a:t>Sedes</a:t>
                </a:r>
              </a:p>
            </c:rich>
          </c:tx>
          <c:layout>
            <c:manualLayout>
              <c:xMode val="edge"/>
              <c:yMode val="edge"/>
              <c:x val="0.50341881872263483"/>
              <c:y val="0.94347378357671841"/>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2070749712"/>
        <c:crosses val="autoZero"/>
        <c:auto val="1"/>
        <c:lblAlgn val="ctr"/>
        <c:lblOffset val="100"/>
        <c:noMultiLvlLbl val="0"/>
      </c:catAx>
      <c:valAx>
        <c:axId val="2070749712"/>
        <c:scaling>
          <c:orientation val="minMax"/>
          <c:max val="7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US" b="1">
                    <a:solidFill>
                      <a:sysClr val="windowText" lastClr="000000"/>
                    </a:solidFill>
                  </a:rPr>
                  <a:t>Consumo (m3)</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2070759280"/>
        <c:crosses val="autoZero"/>
        <c:crossBetween val="between"/>
        <c:majorUnit val="100"/>
      </c:valAx>
      <c:spPr>
        <a:solidFill>
          <a:schemeClr val="bg1">
            <a:alpha val="25000"/>
          </a:schemeClr>
        </a:solidFill>
        <a:ln>
          <a:solidFill>
            <a:schemeClr val="accent6">
              <a:lumMod val="75000"/>
            </a:schemeClr>
          </a:solidFill>
        </a:ln>
        <a:effectLst/>
      </c:spPr>
    </c:plotArea>
    <c:legend>
      <c:legendPos val="l"/>
      <c:layout>
        <c:manualLayout>
          <c:xMode val="edge"/>
          <c:yMode val="edge"/>
          <c:x val="2.3684932003240473E-2"/>
          <c:y val="0.89954601859611438"/>
          <c:w val="3.9600006560328159E-2"/>
          <c:h val="8.3360291621403057E-2"/>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1" i="1" u="none" strike="noStrike" kern="1200" spc="0" baseline="0">
                <a:solidFill>
                  <a:schemeClr val="tx1"/>
                </a:solidFill>
                <a:latin typeface="Verdana" panose="020B0604030504040204" pitchFamily="34" charset="0"/>
                <a:ea typeface="Verdana" panose="020B0604030504040204" pitchFamily="34" charset="0"/>
                <a:cs typeface="+mn-cs"/>
              </a:defRPr>
            </a:pPr>
            <a:r>
              <a:rPr lang="es-CO" sz="1200" i="1"/>
              <a:t>GENERACIÓN vs ENTREGA RESIDUOS ORGÁNICOS</a:t>
            </a:r>
          </a:p>
        </c:rich>
      </c:tx>
      <c:layout>
        <c:manualLayout>
          <c:xMode val="edge"/>
          <c:yMode val="edge"/>
          <c:x val="0.26348622222222223"/>
          <c:y val="2.4341005291005292E-2"/>
        </c:manualLayout>
      </c:layout>
      <c:overlay val="0"/>
      <c:spPr>
        <a:noFill/>
        <a:ln>
          <a:noFill/>
        </a:ln>
        <a:effectLst/>
      </c:spPr>
      <c:txPr>
        <a:bodyPr rot="0" spcFirstLastPara="1" vertOverflow="ellipsis" vert="horz" wrap="square" anchor="ctr" anchorCtr="1"/>
        <a:lstStyle/>
        <a:p>
          <a:pPr>
            <a:defRPr sz="1200" b="1" i="1" u="none" strike="noStrike" kern="1200" spc="0" baseline="0">
              <a:solidFill>
                <a:schemeClr val="tx1"/>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9.1711792677211371E-2"/>
          <c:y val="9.9289682539682539E-2"/>
          <c:w val="0.88384082176439926"/>
          <c:h val="0.64733730158730163"/>
        </c:manualLayout>
      </c:layout>
      <c:lineChart>
        <c:grouping val="standard"/>
        <c:varyColors val="0"/>
        <c:ser>
          <c:idx val="0"/>
          <c:order val="0"/>
          <c:tx>
            <c:v>GENERACIÓN</c:v>
          </c:tx>
          <c:spPr>
            <a:ln w="28575" cap="rnd">
              <a:solidFill>
                <a:schemeClr val="accent1"/>
              </a:solidFill>
              <a:round/>
            </a:ln>
            <a:effectLst/>
          </c:spPr>
          <c:marker>
            <c:symbol val="circle"/>
            <c:size val="7"/>
            <c:spPr>
              <a:solidFill>
                <a:srgbClr val="4472C4">
                  <a:lumMod val="50000"/>
                </a:srgbClr>
              </a:solidFill>
              <a:ln w="9525">
                <a:noFill/>
              </a:ln>
              <a:effectLst/>
            </c:spPr>
          </c:marker>
          <c:cat>
            <c:strRef>
              <c:f>'INSTRUCTIVO-Residuos sólidos '!$A$16:$A$27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'INSTRUCTIVO-Residuos sólidos '!$P$16:$P$27</c:f>
              <c:numCache>
                <c:formatCode>#,##0.00</c:formatCode>
                <c:ptCount val="12"/>
                <c:pt idx="1">
                  <c:v>0</c:v>
                </c:pt>
              </c:numCache>
            </c:numRef>
          </c:val>
          <c:smooth val="0"/>
          <c:extLst>
            <c:ext xmlns:c16="http://schemas.microsoft.com/office/drawing/2014/chart" uri="{C3380CC4-5D6E-409C-BE32-E72D297353CC}">
              <c16:uniqueId val="{00000000-A176-43CA-8FA2-93EBD4261802}"/>
            </c:ext>
          </c:extLst>
        </c:ser>
        <c:ser>
          <c:idx val="1"/>
          <c:order val="1"/>
          <c:tx>
            <c:v>ENTREGA</c:v>
          </c:tx>
          <c:spPr>
            <a:ln w="28575" cap="rnd">
              <a:solidFill>
                <a:schemeClr val="accent2"/>
              </a:solidFill>
              <a:round/>
            </a:ln>
            <a:effectLst/>
          </c:spPr>
          <c:marker>
            <c:symbol val="circle"/>
            <c:size val="7"/>
            <c:spPr>
              <a:solidFill>
                <a:srgbClr val="5B9BD5">
                  <a:lumMod val="60000"/>
                  <a:lumOff val="40000"/>
                </a:srgbClr>
              </a:solidFill>
              <a:ln w="9525">
                <a:noFill/>
              </a:ln>
              <a:effectLst/>
            </c:spPr>
          </c:marker>
          <c:cat>
            <c:strRef>
              <c:f>'INSTRUCTIVO-Residuos sólidos '!$A$16:$A$27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'INSTRUCTIVO-Residuos sólidos '!$Q$16:$Q$27</c:f>
              <c:numCache>
                <c:formatCode>#,##0.00</c:formatCode>
                <c:ptCount val="12"/>
                <c:pt idx="1">
                  <c:v>0</c:v>
                </c:pt>
              </c:numCache>
            </c:numRef>
          </c:val>
          <c:smooth val="0"/>
          <c:extLst>
            <c:ext xmlns:c16="http://schemas.microsoft.com/office/drawing/2014/chart" uri="{C3380CC4-5D6E-409C-BE32-E72D297353CC}">
              <c16:uniqueId val="{00000001-A176-43CA-8FA2-93EBD4261802}"/>
            </c:ext>
          </c:extLst>
        </c:ser>
        <c:dLbls>
          <c:showLegendKey val="0"/>
          <c:showVal val="0"/>
          <c:showCatName val="0"/>
          <c:showSerName val="0"/>
          <c:showPercent val="0"/>
          <c:showBubbleSize val="0"/>
        </c:dLbls>
        <c:marker val="1"/>
        <c:smooth val="0"/>
        <c:axId val="1481456400"/>
        <c:axId val="1481447248"/>
      </c:lineChart>
      <c:catAx>
        <c:axId val="1481456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481447248"/>
        <c:crosses val="autoZero"/>
        <c:auto val="1"/>
        <c:lblAlgn val="ctr"/>
        <c:lblOffset val="100"/>
        <c:noMultiLvlLbl val="0"/>
      </c:catAx>
      <c:valAx>
        <c:axId val="1481447248"/>
        <c:scaling>
          <c:orientation val="minMax"/>
        </c:scaling>
        <c:delete val="0"/>
        <c:axPos val="l"/>
        <c:majorGridlines>
          <c:spPr>
            <a:ln w="6350" cap="flat" cmpd="sng" algn="ctr">
              <a:solidFill>
                <a:schemeClr val="bg1">
                  <a:lumMod val="6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es-CO"/>
                  <a:t>Kilogramos</a:t>
                </a:r>
              </a:p>
            </c:rich>
          </c:tx>
          <c:layout>
            <c:manualLayout>
              <c:xMode val="edge"/>
              <c:yMode val="edge"/>
              <c:x val="2.1820217973989873E-3"/>
              <c:y val="0.3111221119374022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crossAx val="1481456400"/>
        <c:crosses val="autoZero"/>
        <c:crossBetween val="between"/>
      </c:valAx>
      <c:spPr>
        <a:noFill/>
        <a:ln>
          <a:noFill/>
        </a:ln>
        <a:effectLst/>
      </c:spPr>
    </c:plotArea>
    <c:legend>
      <c:legendPos val="b"/>
      <c:layout>
        <c:manualLayout>
          <c:xMode val="edge"/>
          <c:yMode val="edge"/>
          <c:x val="1.3822692862239095E-2"/>
          <c:y val="0.92366473292808537"/>
          <c:w val="0.96790944961052949"/>
          <c:h val="7.6335267071914639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extLst/>
  </c:chart>
  <c:spPr>
    <a:solidFill>
      <a:schemeClr val="bg1"/>
    </a:solidFill>
    <a:ln w="9525" cap="flat" cmpd="sng" algn="ctr">
      <a:solidFill>
        <a:schemeClr val="bg2">
          <a:lumMod val="25000"/>
        </a:schemeClr>
      </a:solidFill>
      <a:round/>
    </a:ln>
    <a:effectLst/>
  </c:spPr>
  <c:txPr>
    <a:bodyPr/>
    <a:lstStyle/>
    <a:p>
      <a:pPr>
        <a:defRPr>
          <a:solidFill>
            <a:schemeClr val="tx1"/>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r>
              <a:rPr lang="en-US" sz="1200"/>
              <a:t>INDICADOR DE ENTREGA DE RESIDUOS ORDINARIOS</a:t>
            </a:r>
          </a:p>
        </c:rich>
      </c:tx>
      <c:layout>
        <c:manualLayout>
          <c:xMode val="edge"/>
          <c:yMode val="edge"/>
          <c:x val="0.24805177777777779"/>
          <c:y val="3.35978835978836E-3"/>
        </c:manualLayout>
      </c:layout>
      <c:overlay val="0"/>
      <c:spPr>
        <a:noFill/>
        <a:ln>
          <a:noFill/>
        </a:ln>
        <a:effectLst/>
      </c:spPr>
      <c:txPr>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6.7288169580976873E-2"/>
          <c:y val="7.7386243386243364E-2"/>
          <c:w val="0.9103901343536015"/>
          <c:h val="0.6523497354497354"/>
        </c:manualLayout>
      </c:layout>
      <c:barChart>
        <c:barDir val="col"/>
        <c:grouping val="clustered"/>
        <c:varyColors val="0"/>
        <c:ser>
          <c:idx val="0"/>
          <c:order val="0"/>
          <c:tx>
            <c:v>PORCENTAJE GESTIÓN DE RESIDUOS ORDINARIOS</c:v>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1"/>
          <c:dLbls>
            <c:spPr>
              <a:noFill/>
              <a:ln>
                <a:noFill/>
              </a:ln>
              <a:effectLst/>
            </c:spPr>
            <c:txPr>
              <a:bodyPr rot="0" spcFirstLastPara="1" vertOverflow="ellipsis" vert="horz" wrap="square" anchor="ctr" anchorCtr="0"/>
              <a:lstStyle/>
              <a:p>
                <a:pPr>
                  <a:defRPr sz="900" b="0" i="1"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name>Tendencia de entrega</c:name>
            <c:spPr>
              <a:ln w="19050" cap="rnd">
                <a:solidFill>
                  <a:srgbClr val="FF0000"/>
                </a:solidFill>
                <a:prstDash val="sysDash"/>
              </a:ln>
              <a:effectLst/>
            </c:spPr>
            <c:trendlineType val="linear"/>
            <c:dispRSqr val="0"/>
            <c:dispEq val="0"/>
          </c:trendline>
          <c:cat>
            <c:strRef>
              <c:f>'INSTRUCTIVO-Residuos sólidos '!$A$16:$A$27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'INSTRUCTIVO-Residuos sólidos '!$L$16:$L$27</c:f>
              <c:numCache>
                <c:formatCode>#,##0.00</c:formatCode>
                <c:ptCount val="12"/>
                <c:pt idx="0">
                  <c:v>0</c:v>
                </c:pt>
                <c:pt idx="2" formatCode="0.00%">
                  <c:v>0</c:v>
                </c:pt>
                <c:pt idx="3" formatCode="0.00%">
                  <c:v>0</c:v>
                </c:pt>
                <c:pt idx="4" formatCode="0.00%">
                  <c:v>0</c:v>
                </c:pt>
                <c:pt idx="5" formatCode="0.00%">
                  <c:v>0</c:v>
                </c:pt>
                <c:pt idx="6" formatCode="0.00%">
                  <c:v>0</c:v>
                </c:pt>
                <c:pt idx="7" formatCode="0.00%">
                  <c:v>0</c:v>
                </c:pt>
                <c:pt idx="8" formatCode="0.00%">
                  <c:v>0</c:v>
                </c:pt>
                <c:pt idx="9" formatCode="0.00%">
                  <c:v>0</c:v>
                </c:pt>
                <c:pt idx="10" formatCode="0.00%">
                  <c:v>0</c:v>
                </c:pt>
                <c:pt idx="11" formatCode="0.00%">
                  <c:v>0</c:v>
                </c:pt>
              </c:numCache>
            </c:numRef>
          </c:val>
          <c:extLst>
            <c:ext xmlns:c16="http://schemas.microsoft.com/office/drawing/2014/chart" uri="{C3380CC4-5D6E-409C-BE32-E72D297353CC}">
              <c16:uniqueId val="{00000001-2518-48B9-944E-B8675D745F38}"/>
            </c:ext>
          </c:extLst>
        </c:ser>
        <c:dLbls>
          <c:dLblPos val="outEnd"/>
          <c:showLegendKey val="0"/>
          <c:showVal val="1"/>
          <c:showCatName val="0"/>
          <c:showSerName val="0"/>
          <c:showPercent val="0"/>
          <c:showBubbleSize val="0"/>
        </c:dLbls>
        <c:gapWidth val="164"/>
        <c:overlap val="-22"/>
        <c:axId val="1550248848"/>
        <c:axId val="1550260912"/>
      </c:barChart>
      <c:catAx>
        <c:axId val="155024884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1"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550260912"/>
        <c:crosses val="autoZero"/>
        <c:auto val="1"/>
        <c:lblAlgn val="ctr"/>
        <c:lblOffset val="100"/>
        <c:noMultiLvlLbl val="0"/>
      </c:catAx>
      <c:valAx>
        <c:axId val="1550260912"/>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crossAx val="1550248848"/>
        <c:crosses val="autoZero"/>
        <c:crossBetween val="between"/>
      </c:valAx>
      <c:spPr>
        <a:noFill/>
        <a:ln>
          <a:noFill/>
        </a:ln>
        <a:effectLst/>
      </c:spPr>
    </c:plotArea>
    <c:legend>
      <c:legendPos val="t"/>
      <c:layout>
        <c:manualLayout>
          <c:xMode val="edge"/>
          <c:yMode val="edge"/>
          <c:x val="9.4975347449871503E-2"/>
          <c:y val="0.9333126842893068"/>
          <c:w val="0.81004915989685156"/>
          <c:h val="5.3079109833025322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extLst/>
  </c:chart>
  <c:spPr>
    <a:solidFill>
      <a:schemeClr val="bg1"/>
    </a:solidFill>
    <a:ln w="9525" cap="flat" cmpd="sng" algn="ctr">
      <a:solidFill>
        <a:schemeClr val="bg2">
          <a:lumMod val="25000"/>
        </a:schemeClr>
      </a:solidFill>
      <a:round/>
    </a:ln>
    <a:effectLst/>
  </c:spPr>
  <c:txPr>
    <a:bodyPr/>
    <a:lstStyle/>
    <a:p>
      <a:pPr>
        <a:defRPr>
          <a:solidFill>
            <a:schemeClr val="tx1"/>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r>
              <a:rPr lang="en-US" sz="1200"/>
              <a:t>INDICADOR ENTREGA DE RESIDUOS ORGÁNICOS</a:t>
            </a:r>
          </a:p>
        </c:rich>
      </c:tx>
      <c:layout>
        <c:manualLayout>
          <c:xMode val="edge"/>
          <c:yMode val="edge"/>
          <c:x val="0.25369622222222221"/>
          <c:y val="6.7195767195767199E-3"/>
        </c:manualLayout>
      </c:layout>
      <c:overlay val="0"/>
      <c:spPr>
        <a:noFill/>
        <a:ln>
          <a:noFill/>
        </a:ln>
        <a:effectLst/>
      </c:spPr>
      <c:txPr>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6.7288169580976873E-2"/>
          <c:y val="9.7544973544973559E-2"/>
          <c:w val="0.9103901343536015"/>
          <c:h val="0.6355507936507937"/>
        </c:manualLayout>
      </c:layout>
      <c:barChart>
        <c:barDir val="col"/>
        <c:grouping val="clustered"/>
        <c:varyColors val="0"/>
        <c:ser>
          <c:idx val="0"/>
          <c:order val="0"/>
          <c:tx>
            <c:v>PORCENTAJE GESTIÓN DE RESIDUOS ORGÁNICOS</c:v>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1"/>
          <c:dLbls>
            <c:spPr>
              <a:noFill/>
              <a:ln>
                <a:noFill/>
              </a:ln>
              <a:effectLst/>
            </c:spPr>
            <c:txPr>
              <a:bodyPr rot="0" spcFirstLastPara="1" vertOverflow="ellipsis" vert="horz" wrap="square" anchor="ctr" anchorCtr="0"/>
              <a:lstStyle/>
              <a:p>
                <a:pPr>
                  <a:defRPr sz="900" b="0" i="1"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name>Tendencia de entrega</c:name>
            <c:spPr>
              <a:ln w="19050" cap="rnd">
                <a:solidFill>
                  <a:srgbClr val="FF0000"/>
                </a:solidFill>
                <a:prstDash val="sysDash"/>
              </a:ln>
              <a:effectLst/>
            </c:spPr>
            <c:trendlineType val="linear"/>
            <c:dispRSqr val="0"/>
            <c:dispEq val="0"/>
          </c:trendline>
          <c:cat>
            <c:strRef>
              <c:f>'INSTRUCTIVO-Residuos sólidos '!$A$16:$A$27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'INSTRUCTIVO-Residuos sólidos '!$S$16:$S$27</c:f>
              <c:numCache>
                <c:formatCode>#,##0.00</c:formatCode>
                <c:ptCount val="12"/>
                <c:pt idx="0">
                  <c:v>0</c:v>
                </c:pt>
                <c:pt idx="2" formatCode="0.00%">
                  <c:v>0</c:v>
                </c:pt>
                <c:pt idx="3" formatCode="0.00%">
                  <c:v>0</c:v>
                </c:pt>
                <c:pt idx="4" formatCode="0.00%">
                  <c:v>0</c:v>
                </c:pt>
                <c:pt idx="5" formatCode="0.00%">
                  <c:v>0</c:v>
                </c:pt>
                <c:pt idx="6" formatCode="0.00%">
                  <c:v>0</c:v>
                </c:pt>
                <c:pt idx="7" formatCode="0.00%">
                  <c:v>0</c:v>
                </c:pt>
                <c:pt idx="8" formatCode="0.00%">
                  <c:v>0</c:v>
                </c:pt>
                <c:pt idx="9" formatCode="0.00%">
                  <c:v>0</c:v>
                </c:pt>
                <c:pt idx="10" formatCode="0.00%">
                  <c:v>0</c:v>
                </c:pt>
                <c:pt idx="11" formatCode="0.00%">
                  <c:v>0</c:v>
                </c:pt>
              </c:numCache>
            </c:numRef>
          </c:val>
          <c:extLst>
            <c:ext xmlns:c16="http://schemas.microsoft.com/office/drawing/2014/chart" uri="{C3380CC4-5D6E-409C-BE32-E72D297353CC}">
              <c16:uniqueId val="{00000001-7AD6-4343-B097-B4A157F6AB7F}"/>
            </c:ext>
          </c:extLst>
        </c:ser>
        <c:dLbls>
          <c:dLblPos val="outEnd"/>
          <c:showLegendKey val="0"/>
          <c:showVal val="1"/>
          <c:showCatName val="0"/>
          <c:showSerName val="0"/>
          <c:showPercent val="0"/>
          <c:showBubbleSize val="0"/>
        </c:dLbls>
        <c:gapWidth val="164"/>
        <c:overlap val="-22"/>
        <c:axId val="1550248848"/>
        <c:axId val="1550260912"/>
      </c:barChart>
      <c:catAx>
        <c:axId val="155024884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1"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550260912"/>
        <c:crosses val="autoZero"/>
        <c:auto val="1"/>
        <c:lblAlgn val="ctr"/>
        <c:lblOffset val="100"/>
        <c:noMultiLvlLbl val="0"/>
      </c:catAx>
      <c:valAx>
        <c:axId val="1550260912"/>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crossAx val="1550248848"/>
        <c:crosses val="autoZero"/>
        <c:crossBetween val="between"/>
      </c:valAx>
      <c:spPr>
        <a:noFill/>
        <a:ln>
          <a:noFill/>
        </a:ln>
        <a:effectLst/>
      </c:spPr>
    </c:plotArea>
    <c:legend>
      <c:legendPos val="t"/>
      <c:layout>
        <c:manualLayout>
          <c:xMode val="edge"/>
          <c:yMode val="edge"/>
          <c:x val="9.4975347449871503E-2"/>
          <c:y val="0.9333126842893068"/>
          <c:w val="0.81004915989685156"/>
          <c:h val="5.3079109833025322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extLst/>
  </c:chart>
  <c:spPr>
    <a:solidFill>
      <a:schemeClr val="bg1"/>
    </a:solidFill>
    <a:ln w="9525" cap="flat" cmpd="sng" algn="ctr">
      <a:solidFill>
        <a:schemeClr val="bg2">
          <a:lumMod val="25000"/>
        </a:schemeClr>
      </a:solidFill>
      <a:round/>
    </a:ln>
    <a:effectLst/>
  </c:spPr>
  <c:txPr>
    <a:bodyPr/>
    <a:lstStyle/>
    <a:p>
      <a:pPr>
        <a:defRPr>
          <a:solidFill>
            <a:schemeClr val="tx1"/>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1" i="1" u="none" strike="noStrike" kern="1200" spc="0" baseline="0">
                <a:solidFill>
                  <a:schemeClr val="tx1"/>
                </a:solidFill>
                <a:latin typeface="Verdana" panose="020B0604030504040204" pitchFamily="34" charset="0"/>
                <a:ea typeface="Verdana" panose="020B0604030504040204" pitchFamily="34" charset="0"/>
                <a:cs typeface="+mn-cs"/>
              </a:defRPr>
            </a:pPr>
            <a:r>
              <a:rPr lang="es-CO" sz="1200" i="1"/>
              <a:t>GENERACIÓN vs ENTREGA RESIDUOS APROVECHABLES</a:t>
            </a:r>
          </a:p>
        </c:rich>
      </c:tx>
      <c:layout>
        <c:manualLayout>
          <c:xMode val="edge"/>
          <c:yMode val="edge"/>
          <c:x val="0.21974182528717129"/>
          <c:y val="1.7621319753509071E-2"/>
        </c:manualLayout>
      </c:layout>
      <c:overlay val="0"/>
      <c:spPr>
        <a:noFill/>
        <a:ln>
          <a:noFill/>
        </a:ln>
        <a:effectLst/>
      </c:spPr>
      <c:txPr>
        <a:bodyPr rot="0" spcFirstLastPara="1" vertOverflow="ellipsis" vert="horz" wrap="square" anchor="ctr" anchorCtr="1"/>
        <a:lstStyle/>
        <a:p>
          <a:pPr>
            <a:defRPr sz="1200" b="1" i="1" u="none" strike="noStrike" kern="1200" spc="0" baseline="0">
              <a:solidFill>
                <a:schemeClr val="tx1"/>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9.1711792677211371E-2"/>
          <c:y val="0.10600925925925926"/>
          <c:w val="0.88384082176439926"/>
          <c:h val="0.62717857142857147"/>
        </c:manualLayout>
      </c:layout>
      <c:lineChart>
        <c:grouping val="standard"/>
        <c:varyColors val="0"/>
        <c:ser>
          <c:idx val="0"/>
          <c:order val="0"/>
          <c:tx>
            <c:v>GENERACIÓN</c:v>
          </c:tx>
          <c:spPr>
            <a:ln w="28575" cap="rnd">
              <a:solidFill>
                <a:schemeClr val="accent1"/>
              </a:solidFill>
              <a:round/>
            </a:ln>
            <a:effectLst/>
          </c:spPr>
          <c:marker>
            <c:symbol val="circle"/>
            <c:size val="7"/>
            <c:spPr>
              <a:solidFill>
                <a:srgbClr val="4472C4">
                  <a:lumMod val="50000"/>
                </a:srgbClr>
              </a:solidFill>
              <a:ln w="9525">
                <a:noFill/>
              </a:ln>
              <a:effectLst/>
            </c:spPr>
          </c:marker>
          <c:cat>
            <c:strRef>
              <c:f>'Residuos sólidos'!$A$33:$A$44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'Residuos sólidos'!$D$33:$D$44</c:f>
              <c:numCache>
                <c:formatCode>#,##0.00</c:formatCode>
                <c:ptCount val="12"/>
              </c:numCache>
            </c:numRef>
          </c:val>
          <c:smooth val="0"/>
          <c:extLst>
            <c:ext xmlns:c16="http://schemas.microsoft.com/office/drawing/2014/chart" uri="{C3380CC4-5D6E-409C-BE32-E72D297353CC}">
              <c16:uniqueId val="{00000000-AEA2-4881-94FF-993281D084E0}"/>
            </c:ext>
          </c:extLst>
        </c:ser>
        <c:ser>
          <c:idx val="1"/>
          <c:order val="1"/>
          <c:tx>
            <c:v>ENTREGA</c:v>
          </c:tx>
          <c:spPr>
            <a:ln w="28575" cap="rnd">
              <a:solidFill>
                <a:schemeClr val="accent2"/>
              </a:solidFill>
              <a:round/>
            </a:ln>
            <a:effectLst/>
          </c:spPr>
          <c:marker>
            <c:symbol val="circle"/>
            <c:size val="7"/>
            <c:spPr>
              <a:solidFill>
                <a:srgbClr val="5B9BD5">
                  <a:lumMod val="60000"/>
                  <a:lumOff val="40000"/>
                </a:srgbClr>
              </a:solidFill>
              <a:ln w="9525">
                <a:noFill/>
              </a:ln>
              <a:effectLst/>
            </c:spPr>
          </c:marker>
          <c:cat>
            <c:strRef>
              <c:f>'Residuos sólidos'!$A$33:$A$44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'Residuos sólidos'!$E$33:$E$44</c:f>
              <c:numCache>
                <c:formatCode>#,##0.00</c:formatCode>
                <c:ptCount val="12"/>
              </c:numCache>
            </c:numRef>
          </c:val>
          <c:smooth val="0"/>
          <c:extLst>
            <c:ext xmlns:c16="http://schemas.microsoft.com/office/drawing/2014/chart" uri="{C3380CC4-5D6E-409C-BE32-E72D297353CC}">
              <c16:uniqueId val="{00000001-AEA2-4881-94FF-993281D084E0}"/>
            </c:ext>
          </c:extLst>
        </c:ser>
        <c:dLbls>
          <c:showLegendKey val="0"/>
          <c:showVal val="0"/>
          <c:showCatName val="0"/>
          <c:showSerName val="0"/>
          <c:showPercent val="0"/>
          <c:showBubbleSize val="0"/>
        </c:dLbls>
        <c:marker val="1"/>
        <c:smooth val="0"/>
        <c:axId val="1481456400"/>
        <c:axId val="1481447248"/>
      </c:lineChart>
      <c:catAx>
        <c:axId val="1481456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crossAx val="1481447248"/>
        <c:crosses val="autoZero"/>
        <c:auto val="1"/>
        <c:lblAlgn val="ctr"/>
        <c:lblOffset val="100"/>
        <c:noMultiLvlLbl val="0"/>
      </c:catAx>
      <c:valAx>
        <c:axId val="1481447248"/>
        <c:scaling>
          <c:orientation val="minMax"/>
        </c:scaling>
        <c:delete val="0"/>
        <c:axPos val="l"/>
        <c:majorGridlines>
          <c:spPr>
            <a:ln w="6350" cap="flat" cmpd="sng" algn="ctr">
              <a:solidFill>
                <a:schemeClr val="bg1">
                  <a:lumMod val="6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es-CO"/>
                  <a:t>Kilogramos</a:t>
                </a:r>
              </a:p>
            </c:rich>
          </c:tx>
          <c:layout>
            <c:manualLayout>
              <c:xMode val="edge"/>
              <c:yMode val="edge"/>
              <c:x val="2.1820217973989873E-3"/>
              <c:y val="0.3111221119374022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crossAx val="1481456400"/>
        <c:crosses val="autoZero"/>
        <c:crossBetween val="between"/>
      </c:valAx>
      <c:spPr>
        <a:noFill/>
        <a:ln>
          <a:noFill/>
        </a:ln>
        <a:effectLst/>
      </c:spPr>
    </c:plotArea>
    <c:legend>
      <c:legendPos val="b"/>
      <c:layout>
        <c:manualLayout>
          <c:xMode val="edge"/>
          <c:yMode val="edge"/>
          <c:x val="1.3822692862239095E-2"/>
          <c:y val="0.92366473292808537"/>
          <c:w val="0.96790944961052949"/>
          <c:h val="7.6335267071914639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extLst/>
  </c:chart>
  <c:spPr>
    <a:solidFill>
      <a:schemeClr val="bg1"/>
    </a:solidFill>
    <a:ln w="9525" cap="flat" cmpd="sng" algn="ctr">
      <a:solidFill>
        <a:schemeClr val="bg2">
          <a:lumMod val="25000"/>
        </a:schemeClr>
      </a:solidFill>
      <a:round/>
    </a:ln>
    <a:effectLst/>
  </c:spPr>
  <c:txPr>
    <a:bodyPr/>
    <a:lstStyle/>
    <a:p>
      <a:pPr>
        <a:defRPr>
          <a:solidFill>
            <a:schemeClr val="tx1"/>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1" i="1" u="none" strike="noStrike" kern="1200" spc="0" baseline="0">
                <a:solidFill>
                  <a:schemeClr val="tx1"/>
                </a:solidFill>
                <a:latin typeface="Verdana" panose="020B0604030504040204" pitchFamily="34" charset="0"/>
                <a:ea typeface="Verdana" panose="020B0604030504040204" pitchFamily="34" charset="0"/>
                <a:cs typeface="+mn-cs"/>
              </a:defRPr>
            </a:pPr>
            <a:r>
              <a:rPr lang="es-CO" sz="1200" i="1"/>
              <a:t>GENERACIÓN vs ENTREGA RESPEL</a:t>
            </a:r>
            <a:r>
              <a:rPr lang="es-CO" sz="1200" i="1" baseline="0"/>
              <a:t> - RME</a:t>
            </a:r>
            <a:endParaRPr lang="es-CO" sz="1200" i="1"/>
          </a:p>
        </c:rich>
      </c:tx>
      <c:layout>
        <c:manualLayout>
          <c:xMode val="edge"/>
          <c:yMode val="edge"/>
          <c:x val="0.32557511111111109"/>
          <c:y val="1.7621428571428573E-2"/>
        </c:manualLayout>
      </c:layout>
      <c:overlay val="0"/>
      <c:spPr>
        <a:noFill/>
        <a:ln>
          <a:noFill/>
        </a:ln>
        <a:effectLst/>
      </c:spPr>
      <c:txPr>
        <a:bodyPr rot="0" spcFirstLastPara="1" vertOverflow="ellipsis" vert="horz" wrap="square" anchor="ctr" anchorCtr="1"/>
        <a:lstStyle/>
        <a:p>
          <a:pPr>
            <a:defRPr sz="1200" b="1" i="1" u="none" strike="noStrike" kern="1200" spc="0" baseline="0">
              <a:solidFill>
                <a:schemeClr val="tx1"/>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8.4647035243795896E-2"/>
          <c:y val="0.10936904761904762"/>
          <c:w val="0.89090556510441321"/>
          <c:h val="0.62381878306878302"/>
        </c:manualLayout>
      </c:layout>
      <c:lineChart>
        <c:grouping val="standard"/>
        <c:varyColors val="0"/>
        <c:ser>
          <c:idx val="0"/>
          <c:order val="0"/>
          <c:tx>
            <c:v>GENERACIÓN</c:v>
          </c:tx>
          <c:spPr>
            <a:ln w="28575" cap="rnd">
              <a:solidFill>
                <a:schemeClr val="accent1"/>
              </a:solidFill>
              <a:round/>
            </a:ln>
            <a:effectLst/>
          </c:spPr>
          <c:marker>
            <c:symbol val="circle"/>
            <c:size val="7"/>
            <c:spPr>
              <a:solidFill>
                <a:srgbClr val="4472C4">
                  <a:lumMod val="50000"/>
                </a:srgbClr>
              </a:solidFill>
              <a:ln w="9525">
                <a:noFill/>
              </a:ln>
              <a:effectLst/>
            </c:spPr>
          </c:marker>
          <c:cat>
            <c:strRef>
              <c:f>'Residuos sólidos'!$A$33:$A$44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'Residuos sólidos'!$L$33:$L$44</c:f>
              <c:numCache>
                <c:formatCode>#,##0.00</c:formatCode>
                <c:ptCount val="12"/>
              </c:numCache>
            </c:numRef>
          </c:val>
          <c:smooth val="0"/>
          <c:extLst>
            <c:ext xmlns:c16="http://schemas.microsoft.com/office/drawing/2014/chart" uri="{C3380CC4-5D6E-409C-BE32-E72D297353CC}">
              <c16:uniqueId val="{00000000-9B35-4100-87C8-D965AFF2041C}"/>
            </c:ext>
          </c:extLst>
        </c:ser>
        <c:ser>
          <c:idx val="1"/>
          <c:order val="1"/>
          <c:tx>
            <c:v>ENTREGA</c:v>
          </c:tx>
          <c:spPr>
            <a:ln w="28575" cap="rnd">
              <a:solidFill>
                <a:schemeClr val="accent2"/>
              </a:solidFill>
              <a:round/>
            </a:ln>
            <a:effectLst/>
          </c:spPr>
          <c:marker>
            <c:symbol val="circle"/>
            <c:size val="7"/>
            <c:spPr>
              <a:solidFill>
                <a:srgbClr val="5B9BD5">
                  <a:lumMod val="60000"/>
                  <a:lumOff val="40000"/>
                </a:srgbClr>
              </a:solidFill>
              <a:ln w="9525">
                <a:noFill/>
              </a:ln>
              <a:effectLst/>
            </c:spPr>
          </c:marker>
          <c:cat>
            <c:strRef>
              <c:f>'Residuos sólidos'!$A$33:$A$44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'Residuos sólidos'!$M$33:$M$44</c:f>
              <c:numCache>
                <c:formatCode>#,##0.00</c:formatCode>
                <c:ptCount val="12"/>
              </c:numCache>
            </c:numRef>
          </c:val>
          <c:smooth val="0"/>
          <c:extLst>
            <c:ext xmlns:c16="http://schemas.microsoft.com/office/drawing/2014/chart" uri="{C3380CC4-5D6E-409C-BE32-E72D297353CC}">
              <c16:uniqueId val="{00000001-9B35-4100-87C8-D965AFF2041C}"/>
            </c:ext>
          </c:extLst>
        </c:ser>
        <c:dLbls>
          <c:showLegendKey val="0"/>
          <c:showVal val="0"/>
          <c:showCatName val="0"/>
          <c:showSerName val="0"/>
          <c:showPercent val="0"/>
          <c:showBubbleSize val="0"/>
        </c:dLbls>
        <c:marker val="1"/>
        <c:smooth val="0"/>
        <c:axId val="1481456400"/>
        <c:axId val="1481447248"/>
      </c:lineChart>
      <c:catAx>
        <c:axId val="1481456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crossAx val="1481447248"/>
        <c:crosses val="autoZero"/>
        <c:auto val="1"/>
        <c:lblAlgn val="ctr"/>
        <c:lblOffset val="100"/>
        <c:noMultiLvlLbl val="0"/>
      </c:catAx>
      <c:valAx>
        <c:axId val="1481447248"/>
        <c:scaling>
          <c:orientation val="minMax"/>
        </c:scaling>
        <c:delete val="0"/>
        <c:axPos val="l"/>
        <c:majorGridlines>
          <c:spPr>
            <a:ln w="6350" cap="flat" cmpd="sng" algn="ctr">
              <a:solidFill>
                <a:schemeClr val="bg1">
                  <a:lumMod val="6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es-CO"/>
                  <a:t>Kilogramos</a:t>
                </a:r>
              </a:p>
            </c:rich>
          </c:tx>
          <c:layout>
            <c:manualLayout>
              <c:xMode val="edge"/>
              <c:yMode val="edge"/>
              <c:x val="2.1820217973989873E-3"/>
              <c:y val="0.3111221119374022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crossAx val="1481456400"/>
        <c:crosses val="autoZero"/>
        <c:crossBetween val="between"/>
      </c:valAx>
      <c:spPr>
        <a:noFill/>
        <a:ln>
          <a:noFill/>
        </a:ln>
        <a:effectLst/>
      </c:spPr>
    </c:plotArea>
    <c:legend>
      <c:legendPos val="b"/>
      <c:layout>
        <c:manualLayout>
          <c:xMode val="edge"/>
          <c:yMode val="edge"/>
          <c:x val="1.3822692862239095E-2"/>
          <c:y val="0.92366473292808537"/>
          <c:w val="0.96790944961052949"/>
          <c:h val="7.6335267071914639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extLst/>
  </c:chart>
  <c:spPr>
    <a:solidFill>
      <a:schemeClr val="bg1"/>
    </a:solidFill>
    <a:ln w="9525" cap="flat" cmpd="sng" algn="ctr">
      <a:solidFill>
        <a:schemeClr val="bg2">
          <a:lumMod val="25000"/>
        </a:schemeClr>
      </a:solidFill>
      <a:round/>
    </a:ln>
    <a:effectLst/>
  </c:spPr>
  <c:txPr>
    <a:bodyPr/>
    <a:lstStyle/>
    <a:p>
      <a:pPr>
        <a:defRPr>
          <a:solidFill>
            <a:schemeClr val="tx1"/>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lang="en-US" sz="11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r>
              <a:rPr lang="en-US" sz="1100"/>
              <a:t>INDICADOR ENTREGA </a:t>
            </a:r>
            <a:r>
              <a:rPr lang="en-US" sz="1100" b="1" i="1" cap="all" baseline="0">
                <a:effectLst/>
              </a:rPr>
              <a:t>RESIDUOS APROVECHABLES</a:t>
            </a:r>
            <a:endParaRPr lang="es-CO" sz="1100">
              <a:effectLst/>
            </a:endParaRPr>
          </a:p>
        </c:rich>
      </c:tx>
      <c:layout>
        <c:manualLayout>
          <c:xMode val="edge"/>
          <c:yMode val="edge"/>
          <c:x val="0.2776851111111111"/>
          <c:y val="1.6798941798941799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lang="en-US" sz="11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6.7288169580976873E-2"/>
          <c:y val="7.4026455026455024E-2"/>
          <c:w val="0.9103901343536015"/>
          <c:h val="0.66297698412698414"/>
        </c:manualLayout>
      </c:layout>
      <c:barChart>
        <c:barDir val="col"/>
        <c:grouping val="clustered"/>
        <c:varyColors val="0"/>
        <c:ser>
          <c:idx val="0"/>
          <c:order val="0"/>
          <c:tx>
            <c:v>PORCENTAJE GESTIÓN DE RESIDUOS APROVECHABLES</c:v>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1"/>
          <c:dLbls>
            <c:spPr>
              <a:noFill/>
              <a:ln>
                <a:noFill/>
              </a:ln>
              <a:effectLst/>
            </c:spPr>
            <c:txPr>
              <a:bodyPr rot="0" spcFirstLastPara="1" vertOverflow="ellipsis" vert="horz" wrap="square" anchor="ctr" anchorCtr="0"/>
              <a:lstStyle/>
              <a:p>
                <a:pPr>
                  <a:defRPr sz="900" b="0" i="1"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name>Tendencia de entrega</c:name>
            <c:spPr>
              <a:ln w="19050" cap="rnd">
                <a:solidFill>
                  <a:srgbClr val="FF0000"/>
                </a:solidFill>
                <a:prstDash val="sysDash"/>
              </a:ln>
              <a:effectLst/>
            </c:spPr>
            <c:trendlineType val="linear"/>
            <c:dispRSqr val="0"/>
            <c:dispEq val="0"/>
          </c:trendline>
          <c:cat>
            <c:strRef>
              <c:f>'Residuos sólidos'!$A$33:$A$44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'Residuos sólidos'!$G$33:$G$44</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37E9-4AF2-B1F3-F2A58EBBB4FC}"/>
            </c:ext>
          </c:extLst>
        </c:ser>
        <c:dLbls>
          <c:dLblPos val="outEnd"/>
          <c:showLegendKey val="0"/>
          <c:showVal val="1"/>
          <c:showCatName val="0"/>
          <c:showSerName val="0"/>
          <c:showPercent val="0"/>
          <c:showBubbleSize val="0"/>
        </c:dLbls>
        <c:gapWidth val="164"/>
        <c:overlap val="-22"/>
        <c:axId val="1550248848"/>
        <c:axId val="1550260912"/>
      </c:barChart>
      <c:catAx>
        <c:axId val="155024884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1"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550260912"/>
        <c:crosses val="autoZero"/>
        <c:auto val="1"/>
        <c:lblAlgn val="ctr"/>
        <c:lblOffset val="100"/>
        <c:noMultiLvlLbl val="0"/>
      </c:catAx>
      <c:valAx>
        <c:axId val="1550260912"/>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crossAx val="1550248848"/>
        <c:crosses val="autoZero"/>
        <c:crossBetween val="between"/>
      </c:valAx>
      <c:spPr>
        <a:noFill/>
        <a:ln>
          <a:noFill/>
        </a:ln>
        <a:effectLst/>
      </c:spPr>
    </c:plotArea>
    <c:legend>
      <c:legendPos val="t"/>
      <c:layout>
        <c:manualLayout>
          <c:xMode val="edge"/>
          <c:yMode val="edge"/>
          <c:x val="9.4975347449871503E-2"/>
          <c:y val="0.9333126842893068"/>
          <c:w val="0.81004915989685156"/>
          <c:h val="5.3079109833025322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extLst/>
  </c:chart>
  <c:spPr>
    <a:solidFill>
      <a:schemeClr val="bg1"/>
    </a:solidFill>
    <a:ln w="9525" cap="flat" cmpd="sng" algn="ctr">
      <a:solidFill>
        <a:schemeClr val="bg2">
          <a:lumMod val="25000"/>
        </a:schemeClr>
      </a:solidFill>
      <a:round/>
    </a:ln>
    <a:effectLst/>
  </c:spPr>
  <c:txPr>
    <a:bodyPr/>
    <a:lstStyle/>
    <a:p>
      <a:pPr>
        <a:defRPr>
          <a:solidFill>
            <a:schemeClr val="tx1"/>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r>
              <a:rPr lang="en-US" sz="1200"/>
              <a:t>INDICADOR DE ENTREGA RESPEL -</a:t>
            </a:r>
            <a:r>
              <a:rPr lang="en-US" sz="1200" baseline="0"/>
              <a:t> RME</a:t>
            </a:r>
            <a:endParaRPr lang="en-US" sz="1200"/>
          </a:p>
        </c:rich>
      </c:tx>
      <c:layout>
        <c:manualLayout>
          <c:xMode val="edge"/>
          <c:yMode val="edge"/>
          <c:x val="0.32566288888888889"/>
          <c:y val="2.0158730158730157E-2"/>
        </c:manualLayout>
      </c:layout>
      <c:overlay val="0"/>
      <c:spPr>
        <a:noFill/>
        <a:ln>
          <a:noFill/>
        </a:ln>
        <a:effectLst/>
      </c:spPr>
      <c:txPr>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endParaRPr lang="en-US"/>
        </a:p>
      </c:txPr>
    </c:title>
    <c:autoTitleDeleted val="0"/>
    <c:plotArea>
      <c:layout>
        <c:manualLayout>
          <c:layoutTarget val="inner"/>
          <c:xMode val="edge"/>
          <c:yMode val="edge"/>
          <c:x val="6.7288169580976873E-2"/>
          <c:y val="8.41058201058201E-2"/>
          <c:w val="0.9103901343536015"/>
          <c:h val="0.64617804232804232"/>
        </c:manualLayout>
      </c:layout>
      <c:barChart>
        <c:barDir val="col"/>
        <c:grouping val="clustered"/>
        <c:varyColors val="0"/>
        <c:ser>
          <c:idx val="0"/>
          <c:order val="0"/>
          <c:tx>
            <c:v>PORCENTAJE GESTIÓN DE RESPEL - RME</c:v>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1"/>
          <c:dLbls>
            <c:spPr>
              <a:noFill/>
              <a:ln>
                <a:noFill/>
              </a:ln>
              <a:effectLst/>
            </c:spPr>
            <c:txPr>
              <a:bodyPr rot="0" spcFirstLastPara="1" vertOverflow="ellipsis" vert="horz" wrap="square" anchor="ctr" anchorCtr="0"/>
              <a:lstStyle/>
              <a:p>
                <a:pPr>
                  <a:defRPr sz="900" b="0" i="1"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name>Tendencia de entrega</c:name>
            <c:spPr>
              <a:ln w="19050" cap="rnd">
                <a:solidFill>
                  <a:srgbClr val="FF0000"/>
                </a:solidFill>
                <a:prstDash val="sysDash"/>
              </a:ln>
              <a:effectLst/>
            </c:spPr>
            <c:trendlineType val="linear"/>
            <c:dispRSqr val="0"/>
            <c:dispEq val="0"/>
          </c:trendline>
          <c:cat>
            <c:strRef>
              <c:f>'Residuos sólidos'!$A$33:$A$44</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'Residuos sólidos'!$O$33:$O$44</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5FD2-4725-8831-06980E9A97E2}"/>
            </c:ext>
          </c:extLst>
        </c:ser>
        <c:dLbls>
          <c:dLblPos val="outEnd"/>
          <c:showLegendKey val="0"/>
          <c:showVal val="1"/>
          <c:showCatName val="0"/>
          <c:showSerName val="0"/>
          <c:showPercent val="0"/>
          <c:showBubbleSize val="0"/>
        </c:dLbls>
        <c:gapWidth val="164"/>
        <c:overlap val="-22"/>
        <c:axId val="1550248848"/>
        <c:axId val="1550260912"/>
      </c:barChart>
      <c:catAx>
        <c:axId val="155024884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1"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crossAx val="1550260912"/>
        <c:crosses val="autoZero"/>
        <c:auto val="1"/>
        <c:lblAlgn val="ctr"/>
        <c:lblOffset val="100"/>
        <c:noMultiLvlLbl val="0"/>
      </c:catAx>
      <c:valAx>
        <c:axId val="1550260912"/>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crossAx val="1550248848"/>
        <c:crosses val="autoZero"/>
        <c:crossBetween val="between"/>
      </c:valAx>
      <c:spPr>
        <a:noFill/>
        <a:ln>
          <a:noFill/>
        </a:ln>
        <a:effectLst/>
      </c:spPr>
    </c:plotArea>
    <c:legend>
      <c:legendPos val="t"/>
      <c:layout>
        <c:manualLayout>
          <c:xMode val="edge"/>
          <c:yMode val="edge"/>
          <c:x val="9.4975347449871503E-2"/>
          <c:y val="0.9333126842893068"/>
          <c:w val="0.81004915989685156"/>
          <c:h val="5.3079109833025322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extLst/>
  </c:chart>
  <c:spPr>
    <a:solidFill>
      <a:schemeClr val="bg1"/>
    </a:solidFill>
    <a:ln w="9525" cap="flat" cmpd="sng" algn="ctr">
      <a:solidFill>
        <a:schemeClr val="bg2">
          <a:lumMod val="25000"/>
        </a:schemeClr>
      </a:solidFill>
      <a:round/>
    </a:ln>
    <a:effectLst/>
  </c:spPr>
  <c:txPr>
    <a:bodyPr/>
    <a:lstStyle/>
    <a:p>
      <a:pPr>
        <a:defRPr>
          <a:solidFill>
            <a:schemeClr val="tx1"/>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1" i="1" u="none" strike="noStrike" kern="1200" spc="0" baseline="0">
                <a:solidFill>
                  <a:schemeClr val="tx1"/>
                </a:solidFill>
                <a:latin typeface="Verdana" panose="020B0604030504040204" pitchFamily="34" charset="0"/>
                <a:ea typeface="Verdana" panose="020B0604030504040204" pitchFamily="34" charset="0"/>
                <a:cs typeface="+mn-cs"/>
              </a:defRPr>
            </a:pPr>
            <a:r>
              <a:rPr lang="es-CO" sz="1200" i="1"/>
              <a:t>GENERACIÓN vs ENTREGA RESIDUOS ORDINARIOS</a:t>
            </a:r>
          </a:p>
        </c:rich>
      </c:tx>
      <c:layout>
        <c:manualLayout>
          <c:xMode val="edge"/>
          <c:yMode val="edge"/>
          <c:x val="0.24655288888888888"/>
          <c:y val="1.4261640211640211E-2"/>
        </c:manualLayout>
      </c:layout>
      <c:overlay val="0"/>
      <c:spPr>
        <a:noFill/>
        <a:ln>
          <a:noFill/>
        </a:ln>
        <a:effectLst/>
      </c:spPr>
      <c:txPr>
        <a:bodyPr rot="0" spcFirstLastPara="1" vertOverflow="ellipsis" vert="horz" wrap="square" anchor="ctr" anchorCtr="1"/>
        <a:lstStyle/>
        <a:p>
          <a:pPr>
            <a:defRPr sz="1200" b="1" i="1" u="none" strike="noStrike" kern="1200" spc="0" baseline="0">
              <a:solidFill>
                <a:schemeClr val="tx1"/>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9.1711792677211371E-2"/>
          <c:y val="8.9210317460317476E-2"/>
          <c:w val="0.88384082176439926"/>
          <c:h val="0.64061772486772495"/>
        </c:manualLayout>
      </c:layout>
      <c:lineChart>
        <c:grouping val="standard"/>
        <c:varyColors val="0"/>
        <c:ser>
          <c:idx val="0"/>
          <c:order val="0"/>
          <c:tx>
            <c:v>GENERACIÓN</c:v>
          </c:tx>
          <c:spPr>
            <a:ln w="28575" cap="rnd">
              <a:solidFill>
                <a:schemeClr val="accent1"/>
              </a:solidFill>
              <a:round/>
            </a:ln>
            <a:effectLst/>
          </c:spPr>
          <c:marker>
            <c:symbol val="circle"/>
            <c:size val="7"/>
            <c:spPr>
              <a:solidFill>
                <a:srgbClr val="4472C4">
                  <a:lumMod val="50000"/>
                </a:srgbClr>
              </a:solidFill>
              <a:ln w="9525">
                <a:noFill/>
              </a:ln>
              <a:effectLst/>
            </c:spPr>
          </c:marker>
          <c:cat>
            <c:strRef>
              <c:f>'Residuos sólidos'!$A$16:$A$27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'Residuos sólidos'!$I$16:$I$27</c:f>
              <c:numCache>
                <c:formatCode>#,##0.00</c:formatCode>
                <c:ptCount val="12"/>
              </c:numCache>
            </c:numRef>
          </c:val>
          <c:smooth val="0"/>
          <c:extLst>
            <c:ext xmlns:c16="http://schemas.microsoft.com/office/drawing/2014/chart" uri="{C3380CC4-5D6E-409C-BE32-E72D297353CC}">
              <c16:uniqueId val="{00000000-D9DA-4AF7-9F1B-4BB7032EC463}"/>
            </c:ext>
          </c:extLst>
        </c:ser>
        <c:ser>
          <c:idx val="1"/>
          <c:order val="1"/>
          <c:tx>
            <c:v>ENTREGA</c:v>
          </c:tx>
          <c:spPr>
            <a:ln w="28575" cap="rnd">
              <a:solidFill>
                <a:schemeClr val="accent2"/>
              </a:solidFill>
              <a:round/>
            </a:ln>
            <a:effectLst/>
          </c:spPr>
          <c:marker>
            <c:symbol val="circle"/>
            <c:size val="7"/>
            <c:spPr>
              <a:solidFill>
                <a:srgbClr val="5B9BD5">
                  <a:lumMod val="60000"/>
                  <a:lumOff val="40000"/>
                </a:srgbClr>
              </a:solidFill>
              <a:ln w="9525">
                <a:noFill/>
              </a:ln>
              <a:effectLst/>
            </c:spPr>
          </c:marker>
          <c:cat>
            <c:strRef>
              <c:f>'Residuos sólidos'!$A$16:$A$27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'Residuos sólidos'!$J$16:$J$27</c:f>
              <c:numCache>
                <c:formatCode>#,##0.00</c:formatCode>
                <c:ptCount val="12"/>
              </c:numCache>
            </c:numRef>
          </c:val>
          <c:smooth val="0"/>
          <c:extLst>
            <c:ext xmlns:c16="http://schemas.microsoft.com/office/drawing/2014/chart" uri="{C3380CC4-5D6E-409C-BE32-E72D297353CC}">
              <c16:uniqueId val="{00000001-D9DA-4AF7-9F1B-4BB7032EC463}"/>
            </c:ext>
          </c:extLst>
        </c:ser>
        <c:dLbls>
          <c:showLegendKey val="0"/>
          <c:showVal val="0"/>
          <c:showCatName val="0"/>
          <c:showSerName val="0"/>
          <c:showPercent val="0"/>
          <c:showBubbleSize val="0"/>
        </c:dLbls>
        <c:marker val="1"/>
        <c:smooth val="0"/>
        <c:axId val="1481456400"/>
        <c:axId val="1481447248"/>
      </c:lineChart>
      <c:catAx>
        <c:axId val="1481456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481447248"/>
        <c:crosses val="autoZero"/>
        <c:auto val="1"/>
        <c:lblAlgn val="ctr"/>
        <c:lblOffset val="100"/>
        <c:noMultiLvlLbl val="0"/>
      </c:catAx>
      <c:valAx>
        <c:axId val="1481447248"/>
        <c:scaling>
          <c:orientation val="minMax"/>
        </c:scaling>
        <c:delete val="0"/>
        <c:axPos val="l"/>
        <c:majorGridlines>
          <c:spPr>
            <a:ln w="6350" cap="flat" cmpd="sng" algn="ctr">
              <a:solidFill>
                <a:schemeClr val="bg1">
                  <a:lumMod val="6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es-CO"/>
                  <a:t>Kilogramos</a:t>
                </a:r>
              </a:p>
            </c:rich>
          </c:tx>
          <c:layout>
            <c:manualLayout>
              <c:xMode val="edge"/>
              <c:yMode val="edge"/>
              <c:x val="2.1820217973989873E-3"/>
              <c:y val="0.3111221119374022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crossAx val="1481456400"/>
        <c:crosses val="autoZero"/>
        <c:crossBetween val="between"/>
      </c:valAx>
      <c:spPr>
        <a:noFill/>
        <a:ln>
          <a:noFill/>
        </a:ln>
        <a:effectLst/>
      </c:spPr>
    </c:plotArea>
    <c:legend>
      <c:legendPos val="b"/>
      <c:layout>
        <c:manualLayout>
          <c:xMode val="edge"/>
          <c:yMode val="edge"/>
          <c:x val="1.3822692862239095E-2"/>
          <c:y val="0.92366473292808537"/>
          <c:w val="0.96790944961052949"/>
          <c:h val="7.6335267071914639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extLst/>
  </c:chart>
  <c:spPr>
    <a:solidFill>
      <a:schemeClr val="bg1"/>
    </a:solidFill>
    <a:ln w="9525" cap="flat" cmpd="sng" algn="ctr">
      <a:solidFill>
        <a:schemeClr val="bg2">
          <a:lumMod val="25000"/>
        </a:schemeClr>
      </a:solidFill>
      <a:round/>
    </a:ln>
    <a:effectLst/>
  </c:spPr>
  <c:txPr>
    <a:bodyPr/>
    <a:lstStyle/>
    <a:p>
      <a:pPr>
        <a:defRPr>
          <a:solidFill>
            <a:schemeClr val="tx1"/>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1" i="1" u="none" strike="noStrike" kern="1200" spc="0" baseline="0">
                <a:solidFill>
                  <a:schemeClr val="tx1"/>
                </a:solidFill>
                <a:latin typeface="Verdana" panose="020B0604030504040204" pitchFamily="34" charset="0"/>
                <a:ea typeface="Verdana" panose="020B0604030504040204" pitchFamily="34" charset="0"/>
                <a:cs typeface="+mn-cs"/>
              </a:defRPr>
            </a:pPr>
            <a:r>
              <a:rPr lang="es-CO" sz="1200" i="1"/>
              <a:t>GENERACIÓN vs ENTREGA RESIDUOS ORGÁNICOS</a:t>
            </a:r>
          </a:p>
        </c:rich>
      </c:tx>
      <c:layout>
        <c:manualLayout>
          <c:xMode val="edge"/>
          <c:yMode val="edge"/>
          <c:x val="0.26348622222222223"/>
          <c:y val="2.4341005291005292E-2"/>
        </c:manualLayout>
      </c:layout>
      <c:overlay val="0"/>
      <c:spPr>
        <a:noFill/>
        <a:ln>
          <a:noFill/>
        </a:ln>
        <a:effectLst/>
      </c:spPr>
      <c:txPr>
        <a:bodyPr rot="0" spcFirstLastPara="1" vertOverflow="ellipsis" vert="horz" wrap="square" anchor="ctr" anchorCtr="1"/>
        <a:lstStyle/>
        <a:p>
          <a:pPr>
            <a:defRPr sz="1200" b="1" i="1" u="none" strike="noStrike" kern="1200" spc="0" baseline="0">
              <a:solidFill>
                <a:schemeClr val="tx1"/>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9.1711792677211371E-2"/>
          <c:y val="9.9289682539682539E-2"/>
          <c:w val="0.88384082176439926"/>
          <c:h val="0.64733730158730163"/>
        </c:manualLayout>
      </c:layout>
      <c:lineChart>
        <c:grouping val="standard"/>
        <c:varyColors val="0"/>
        <c:ser>
          <c:idx val="0"/>
          <c:order val="0"/>
          <c:tx>
            <c:v>GENERACIÓN</c:v>
          </c:tx>
          <c:spPr>
            <a:ln w="28575" cap="rnd">
              <a:solidFill>
                <a:schemeClr val="accent1"/>
              </a:solidFill>
              <a:round/>
            </a:ln>
            <a:effectLst/>
          </c:spPr>
          <c:marker>
            <c:symbol val="circle"/>
            <c:size val="7"/>
            <c:spPr>
              <a:solidFill>
                <a:srgbClr val="4472C4">
                  <a:lumMod val="50000"/>
                </a:srgbClr>
              </a:solidFill>
              <a:ln w="9525">
                <a:noFill/>
              </a:ln>
              <a:effectLst/>
            </c:spPr>
          </c:marker>
          <c:cat>
            <c:strRef>
              <c:f>'Residuos sólidos'!$A$16:$A$27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'Residuos sólidos'!$P$16:$P$27</c:f>
              <c:numCache>
                <c:formatCode>#,##0.00</c:formatCode>
                <c:ptCount val="12"/>
              </c:numCache>
            </c:numRef>
          </c:val>
          <c:smooth val="0"/>
          <c:extLst>
            <c:ext xmlns:c16="http://schemas.microsoft.com/office/drawing/2014/chart" uri="{C3380CC4-5D6E-409C-BE32-E72D297353CC}">
              <c16:uniqueId val="{00000000-C167-460D-B9D6-B54344C539C3}"/>
            </c:ext>
          </c:extLst>
        </c:ser>
        <c:ser>
          <c:idx val="1"/>
          <c:order val="1"/>
          <c:tx>
            <c:v>ENTREGA</c:v>
          </c:tx>
          <c:spPr>
            <a:ln w="28575" cap="rnd">
              <a:solidFill>
                <a:schemeClr val="accent2"/>
              </a:solidFill>
              <a:round/>
            </a:ln>
            <a:effectLst/>
          </c:spPr>
          <c:marker>
            <c:symbol val="circle"/>
            <c:size val="7"/>
            <c:spPr>
              <a:solidFill>
                <a:srgbClr val="5B9BD5">
                  <a:lumMod val="60000"/>
                  <a:lumOff val="40000"/>
                </a:srgbClr>
              </a:solidFill>
              <a:ln w="9525">
                <a:noFill/>
              </a:ln>
              <a:effectLst/>
            </c:spPr>
          </c:marker>
          <c:cat>
            <c:strRef>
              <c:f>'Residuos sólidos'!$A$16:$A$27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'Residuos sólidos'!$Q$16:$Q$27</c:f>
              <c:numCache>
                <c:formatCode>#,##0.00</c:formatCode>
                <c:ptCount val="12"/>
              </c:numCache>
            </c:numRef>
          </c:val>
          <c:smooth val="0"/>
          <c:extLst>
            <c:ext xmlns:c16="http://schemas.microsoft.com/office/drawing/2014/chart" uri="{C3380CC4-5D6E-409C-BE32-E72D297353CC}">
              <c16:uniqueId val="{00000001-C167-460D-B9D6-B54344C539C3}"/>
            </c:ext>
          </c:extLst>
        </c:ser>
        <c:dLbls>
          <c:showLegendKey val="0"/>
          <c:showVal val="0"/>
          <c:showCatName val="0"/>
          <c:showSerName val="0"/>
          <c:showPercent val="0"/>
          <c:showBubbleSize val="0"/>
        </c:dLbls>
        <c:marker val="1"/>
        <c:smooth val="0"/>
        <c:axId val="1481456400"/>
        <c:axId val="1481447248"/>
      </c:lineChart>
      <c:catAx>
        <c:axId val="1481456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481447248"/>
        <c:crosses val="autoZero"/>
        <c:auto val="1"/>
        <c:lblAlgn val="ctr"/>
        <c:lblOffset val="100"/>
        <c:noMultiLvlLbl val="0"/>
      </c:catAx>
      <c:valAx>
        <c:axId val="1481447248"/>
        <c:scaling>
          <c:orientation val="minMax"/>
        </c:scaling>
        <c:delete val="0"/>
        <c:axPos val="l"/>
        <c:majorGridlines>
          <c:spPr>
            <a:ln w="6350" cap="flat" cmpd="sng" algn="ctr">
              <a:solidFill>
                <a:schemeClr val="bg1">
                  <a:lumMod val="6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es-CO"/>
                  <a:t>Kilogramos</a:t>
                </a:r>
              </a:p>
            </c:rich>
          </c:tx>
          <c:layout>
            <c:manualLayout>
              <c:xMode val="edge"/>
              <c:yMode val="edge"/>
              <c:x val="2.1820217973989873E-3"/>
              <c:y val="0.3111221119374022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crossAx val="1481456400"/>
        <c:crosses val="autoZero"/>
        <c:crossBetween val="between"/>
      </c:valAx>
      <c:spPr>
        <a:noFill/>
        <a:ln>
          <a:noFill/>
        </a:ln>
        <a:effectLst/>
      </c:spPr>
    </c:plotArea>
    <c:legend>
      <c:legendPos val="b"/>
      <c:layout>
        <c:manualLayout>
          <c:xMode val="edge"/>
          <c:yMode val="edge"/>
          <c:x val="1.3822692862239095E-2"/>
          <c:y val="0.92366473292808537"/>
          <c:w val="0.96790944961052949"/>
          <c:h val="7.6335267071914639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extLst/>
  </c:chart>
  <c:spPr>
    <a:solidFill>
      <a:schemeClr val="bg1"/>
    </a:solidFill>
    <a:ln w="9525" cap="flat" cmpd="sng" algn="ctr">
      <a:solidFill>
        <a:schemeClr val="bg2">
          <a:lumMod val="25000"/>
        </a:schemeClr>
      </a:solidFill>
      <a:round/>
    </a:ln>
    <a:effectLst/>
  </c:spPr>
  <c:txPr>
    <a:bodyPr/>
    <a:lstStyle/>
    <a:p>
      <a:pPr>
        <a:defRPr>
          <a:solidFill>
            <a:schemeClr val="tx1"/>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r>
              <a:rPr lang="en-US" sz="1200"/>
              <a:t>INDICADOR DE ENTREGA DE RESIDUOS ORDINARIOS</a:t>
            </a:r>
          </a:p>
        </c:rich>
      </c:tx>
      <c:layout>
        <c:manualLayout>
          <c:xMode val="edge"/>
          <c:yMode val="edge"/>
          <c:x val="0.24805177777777779"/>
          <c:y val="3.35978835978836E-3"/>
        </c:manualLayout>
      </c:layout>
      <c:overlay val="0"/>
      <c:spPr>
        <a:noFill/>
        <a:ln>
          <a:noFill/>
        </a:ln>
        <a:effectLst/>
      </c:spPr>
      <c:txPr>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6.7288169580976873E-2"/>
          <c:y val="7.7386243386243364E-2"/>
          <c:w val="0.9103901343536015"/>
          <c:h val="0.6523497354497354"/>
        </c:manualLayout>
      </c:layout>
      <c:barChart>
        <c:barDir val="col"/>
        <c:grouping val="clustered"/>
        <c:varyColors val="0"/>
        <c:ser>
          <c:idx val="0"/>
          <c:order val="0"/>
          <c:tx>
            <c:v>PORCENTAJE GESTIÓN DE RESIDUOS ORDINARIOS</c:v>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1"/>
          <c:dLbls>
            <c:spPr>
              <a:noFill/>
              <a:ln>
                <a:noFill/>
              </a:ln>
              <a:effectLst/>
            </c:spPr>
            <c:txPr>
              <a:bodyPr rot="0" spcFirstLastPara="1" vertOverflow="ellipsis" vert="horz" wrap="square" anchor="ctr" anchorCtr="0"/>
              <a:lstStyle/>
              <a:p>
                <a:pPr>
                  <a:defRPr sz="900" b="0" i="1"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name>Tendencia de entrega</c:name>
            <c:spPr>
              <a:ln w="19050" cap="rnd">
                <a:solidFill>
                  <a:srgbClr val="FF0000"/>
                </a:solidFill>
                <a:prstDash val="sysDash"/>
              </a:ln>
              <a:effectLst/>
            </c:spPr>
            <c:trendlineType val="linear"/>
            <c:dispRSqr val="0"/>
            <c:dispEq val="0"/>
          </c:trendline>
          <c:cat>
            <c:strRef>
              <c:f>'Residuos sólidos'!$A$16:$A$27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'Residuos sólidos'!$L$16:$L$27</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25DD-475E-A346-4AA92F8EE39F}"/>
            </c:ext>
          </c:extLst>
        </c:ser>
        <c:dLbls>
          <c:dLblPos val="outEnd"/>
          <c:showLegendKey val="0"/>
          <c:showVal val="1"/>
          <c:showCatName val="0"/>
          <c:showSerName val="0"/>
          <c:showPercent val="0"/>
          <c:showBubbleSize val="0"/>
        </c:dLbls>
        <c:gapWidth val="164"/>
        <c:overlap val="-22"/>
        <c:axId val="1550248848"/>
        <c:axId val="1550260912"/>
      </c:barChart>
      <c:catAx>
        <c:axId val="155024884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1"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550260912"/>
        <c:crosses val="autoZero"/>
        <c:auto val="1"/>
        <c:lblAlgn val="ctr"/>
        <c:lblOffset val="100"/>
        <c:noMultiLvlLbl val="0"/>
      </c:catAx>
      <c:valAx>
        <c:axId val="155026091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crossAx val="1550248848"/>
        <c:crosses val="autoZero"/>
        <c:crossBetween val="between"/>
      </c:valAx>
      <c:spPr>
        <a:noFill/>
        <a:ln>
          <a:noFill/>
        </a:ln>
        <a:effectLst/>
      </c:spPr>
    </c:plotArea>
    <c:legend>
      <c:legendPos val="t"/>
      <c:layout>
        <c:manualLayout>
          <c:xMode val="edge"/>
          <c:yMode val="edge"/>
          <c:x val="9.4975347449871503E-2"/>
          <c:y val="0.9333126842893068"/>
          <c:w val="0.81004915989685156"/>
          <c:h val="5.3079109833025322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extLst/>
  </c:chart>
  <c:spPr>
    <a:solidFill>
      <a:schemeClr val="bg1"/>
    </a:solidFill>
    <a:ln w="9525" cap="flat" cmpd="sng" algn="ctr">
      <a:solidFill>
        <a:schemeClr val="bg2">
          <a:lumMod val="25000"/>
        </a:schemeClr>
      </a:solidFill>
      <a:round/>
    </a:ln>
    <a:effectLst/>
  </c:spPr>
  <c:txPr>
    <a:bodyPr/>
    <a:lstStyle/>
    <a:p>
      <a:pPr>
        <a:defRPr>
          <a:solidFill>
            <a:schemeClr val="tx1"/>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1" u="none" strike="noStrike" kern="1200" spc="0" baseline="0">
                <a:solidFill>
                  <a:sysClr val="windowText" lastClr="000000"/>
                </a:solidFill>
                <a:latin typeface="Verdana" panose="020B0604030504040204" pitchFamily="34" charset="0"/>
                <a:ea typeface="Verdana" panose="020B0604030504040204" pitchFamily="34" charset="0"/>
                <a:cs typeface="+mn-cs"/>
              </a:defRPr>
            </a:pPr>
            <a:r>
              <a:rPr lang="en-US" sz="1400" b="1" i="1" u="none" strike="noStrike" kern="1200" spc="0" baseline="0">
                <a:solidFill>
                  <a:sysClr val="windowText" lastClr="000000"/>
                </a:solidFill>
                <a:latin typeface="Verdana" panose="020B0604030504040204" pitchFamily="34" charset="0"/>
                <a:ea typeface="Verdana" panose="020B0604030504040204" pitchFamily="34" charset="0"/>
              </a:rPr>
              <a:t>COMPARATIVO DE CONSUMO AÑO ANTERIOR VS. AÑO ACTUAL</a:t>
            </a:r>
          </a:p>
        </c:rich>
      </c:tx>
      <c:overlay val="0"/>
      <c:spPr>
        <a:noFill/>
        <a:ln>
          <a:noFill/>
        </a:ln>
        <a:effectLst/>
      </c:spPr>
      <c:txPr>
        <a:bodyPr rot="0" spcFirstLastPara="1" vertOverflow="ellipsis" vert="horz" wrap="square" anchor="ctr" anchorCtr="1"/>
        <a:lstStyle/>
        <a:p>
          <a:pPr>
            <a:defRPr sz="1400" b="1" i="1" u="none" strike="noStrike" kern="1200" spc="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9.3865111111111108E-2"/>
          <c:y val="7.5675621491579803E-2"/>
          <c:w val="0.88672233333333339"/>
          <c:h val="0.7397083333333333"/>
        </c:manualLayout>
      </c:layout>
      <c:barChart>
        <c:barDir val="col"/>
        <c:grouping val="clustered"/>
        <c:varyColors val="0"/>
        <c:ser>
          <c:idx val="0"/>
          <c:order val="0"/>
          <c:tx>
            <c:v>2024</c:v>
          </c:tx>
          <c:spPr>
            <a:pattFill prst="dkDnDiag">
              <a:fgClr>
                <a:srgbClr val="84CFF4"/>
              </a:fgClr>
              <a:bgClr>
                <a:schemeClr val="bg1"/>
              </a:bgClr>
            </a:pattFill>
            <a:ln>
              <a:solidFill>
                <a:srgbClr val="7FDCF5"/>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'INSTRUCTIVO-Agua'!$B$16:$B$27</c:f>
              <c:numCache>
                <c:formatCode>#,##0.00</c:formatCode>
                <c:ptCount val="12"/>
                <c:pt idx="1">
                  <c:v>0</c:v>
                </c:pt>
              </c:numCache>
            </c:numRef>
          </c:val>
          <c:extLst>
            <c:ext xmlns:c16="http://schemas.microsoft.com/office/drawing/2014/chart" uri="{C3380CC4-5D6E-409C-BE32-E72D297353CC}">
              <c16:uniqueId val="{00000000-EEE1-44C1-A64D-4EB976CC0CE0}"/>
            </c:ext>
          </c:extLst>
        </c:ser>
        <c:ser>
          <c:idx val="1"/>
          <c:order val="1"/>
          <c:tx>
            <c:v>2025</c:v>
          </c:tx>
          <c:spPr>
            <a:pattFill prst="narHorz">
              <a:fgClr>
                <a:srgbClr val="147C98"/>
              </a:fgClr>
              <a:bgClr>
                <a:schemeClr val="bg1"/>
              </a:bgClr>
            </a:patt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28575" cap="rnd">
                <a:solidFill>
                  <a:srgbClr val="D80202"/>
                </a:solidFill>
                <a:prstDash val="sysDot"/>
              </a:ln>
              <a:effectLst/>
            </c:spPr>
            <c:trendlineType val="linear"/>
            <c:dispRSqr val="0"/>
            <c:dispEq val="0"/>
          </c:trendline>
          <c:cat>
            <c:strLit>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'INSTRUCTIVO-Agua'!$H$16:$H$27</c:f>
              <c:numCache>
                <c:formatCode>#,##0.00</c:formatCode>
                <c:ptCount val="12"/>
                <c:pt idx="2">
                  <c:v>0</c:v>
                </c:pt>
              </c:numCache>
            </c:numRef>
          </c:val>
          <c:extLst>
            <c:ext xmlns:c16="http://schemas.microsoft.com/office/drawing/2014/chart" uri="{C3380CC4-5D6E-409C-BE32-E72D297353CC}">
              <c16:uniqueId val="{00000002-EEE1-44C1-A64D-4EB976CC0CE0}"/>
            </c:ext>
          </c:extLst>
        </c:ser>
        <c:dLbls>
          <c:dLblPos val="outEnd"/>
          <c:showLegendKey val="0"/>
          <c:showVal val="1"/>
          <c:showCatName val="0"/>
          <c:showSerName val="0"/>
          <c:showPercent val="0"/>
          <c:showBubbleSize val="0"/>
        </c:dLbls>
        <c:gapWidth val="219"/>
        <c:overlap val="-27"/>
        <c:axId val="70413087"/>
        <c:axId val="70413503"/>
      </c:barChart>
      <c:catAx>
        <c:axId val="70413087"/>
        <c:scaling>
          <c:orientation val="minMax"/>
        </c:scaling>
        <c:delete val="0"/>
        <c:axPos val="b"/>
        <c:title>
          <c:tx>
            <c:rich>
              <a:bodyPr rot="0" spcFirstLastPara="1" vertOverflow="ellipsis" vert="horz" wrap="square" anchor="ctr" anchorCtr="1"/>
              <a:lstStyle/>
              <a:p>
                <a:pPr>
                  <a:defRPr sz="105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US" sz="1050" b="1"/>
                  <a:t>TIEMPO (mes)</a:t>
                </a:r>
              </a:p>
            </c:rich>
          </c:tx>
          <c:layout>
            <c:manualLayout>
              <c:xMode val="edge"/>
              <c:yMode val="edge"/>
              <c:x val="0.45146692468526178"/>
              <c:y val="0.90458739463734439"/>
            </c:manualLayout>
          </c:layout>
          <c:overlay val="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70413503"/>
        <c:crosses val="autoZero"/>
        <c:auto val="1"/>
        <c:lblAlgn val="ctr"/>
        <c:lblOffset val="100"/>
        <c:noMultiLvlLbl val="0"/>
      </c:catAx>
      <c:valAx>
        <c:axId val="704135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US" b="1"/>
                  <a:t>CONSUMO (m3)</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7041308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r>
              <a:rPr lang="en-US" sz="1200"/>
              <a:t>INDICADOR ENTREGA DE RESIDUOS ORGÁNICOS</a:t>
            </a:r>
          </a:p>
        </c:rich>
      </c:tx>
      <c:layout>
        <c:manualLayout>
          <c:xMode val="edge"/>
          <c:yMode val="edge"/>
          <c:x val="0.25369622222222221"/>
          <c:y val="6.7195767195767199E-3"/>
        </c:manualLayout>
      </c:layout>
      <c:overlay val="0"/>
      <c:spPr>
        <a:noFill/>
        <a:ln>
          <a:noFill/>
        </a:ln>
        <a:effectLst/>
      </c:spPr>
      <c:txPr>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6.7288169580976873E-2"/>
          <c:y val="9.7544973544973559E-2"/>
          <c:w val="0.9103901343536015"/>
          <c:h val="0.6355507936507937"/>
        </c:manualLayout>
      </c:layout>
      <c:barChart>
        <c:barDir val="col"/>
        <c:grouping val="clustered"/>
        <c:varyColors val="0"/>
        <c:ser>
          <c:idx val="0"/>
          <c:order val="0"/>
          <c:tx>
            <c:v>PORCENTAJE GESTIÓN DE RESIDUOS ORGÁNICOS</c:v>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1"/>
          <c:dLbls>
            <c:spPr>
              <a:noFill/>
              <a:ln>
                <a:noFill/>
              </a:ln>
              <a:effectLst/>
            </c:spPr>
            <c:txPr>
              <a:bodyPr rot="0" spcFirstLastPara="1" vertOverflow="ellipsis" vert="horz" wrap="square" anchor="ctr" anchorCtr="0"/>
              <a:lstStyle/>
              <a:p>
                <a:pPr>
                  <a:defRPr sz="900" b="0" i="1"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name>Tendencia de entrega</c:name>
            <c:spPr>
              <a:ln w="19050" cap="rnd">
                <a:solidFill>
                  <a:srgbClr val="FF0000"/>
                </a:solidFill>
                <a:prstDash val="sysDash"/>
              </a:ln>
              <a:effectLst/>
            </c:spPr>
            <c:trendlineType val="linear"/>
            <c:dispRSqr val="0"/>
            <c:dispEq val="0"/>
          </c:trendline>
          <c:cat>
            <c:strRef>
              <c:f>'Residuos sólidos'!$A$16:$A$27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'Residuos sólidos'!$S$16:$S$27</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370A-4AE2-AFFF-54F9E57353A2}"/>
            </c:ext>
          </c:extLst>
        </c:ser>
        <c:dLbls>
          <c:dLblPos val="outEnd"/>
          <c:showLegendKey val="0"/>
          <c:showVal val="1"/>
          <c:showCatName val="0"/>
          <c:showSerName val="0"/>
          <c:showPercent val="0"/>
          <c:showBubbleSize val="0"/>
        </c:dLbls>
        <c:gapWidth val="164"/>
        <c:overlap val="-22"/>
        <c:axId val="1550248848"/>
        <c:axId val="1550260912"/>
      </c:barChart>
      <c:catAx>
        <c:axId val="155024884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1"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550260912"/>
        <c:crosses val="autoZero"/>
        <c:auto val="1"/>
        <c:lblAlgn val="ctr"/>
        <c:lblOffset val="100"/>
        <c:noMultiLvlLbl val="0"/>
      </c:catAx>
      <c:valAx>
        <c:axId val="1550260912"/>
        <c:scaling>
          <c:orientation val="minMax"/>
        </c:scaling>
        <c:delete val="0"/>
        <c:axPos val="l"/>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crossAx val="1550248848"/>
        <c:crosses val="autoZero"/>
        <c:crossBetween val="between"/>
      </c:valAx>
      <c:spPr>
        <a:noFill/>
        <a:ln>
          <a:noFill/>
        </a:ln>
        <a:effectLst/>
      </c:spPr>
    </c:plotArea>
    <c:legend>
      <c:legendPos val="t"/>
      <c:layout>
        <c:manualLayout>
          <c:xMode val="edge"/>
          <c:yMode val="edge"/>
          <c:x val="9.4975347449871503E-2"/>
          <c:y val="0.9333126842893068"/>
          <c:w val="0.81004915989685156"/>
          <c:h val="5.3079109833025322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extLst/>
  </c:chart>
  <c:spPr>
    <a:solidFill>
      <a:schemeClr val="bg1"/>
    </a:solidFill>
    <a:ln w="9525" cap="flat" cmpd="sng" algn="ctr">
      <a:solidFill>
        <a:schemeClr val="bg2">
          <a:lumMod val="25000"/>
        </a:schemeClr>
      </a:solidFill>
      <a:round/>
    </a:ln>
    <a:effectLst/>
  </c:spPr>
  <c:txPr>
    <a:bodyPr/>
    <a:lstStyle/>
    <a:p>
      <a:pPr>
        <a:defRPr>
          <a:solidFill>
            <a:schemeClr val="tx1"/>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1" u="none" strike="noStrike" kern="1200" spc="0" baseline="0">
                <a:solidFill>
                  <a:sysClr val="windowText" lastClr="000000"/>
                </a:solidFill>
                <a:latin typeface="Verdana" panose="020B0604030504040204" pitchFamily="34" charset="0"/>
                <a:ea typeface="Verdana" panose="020B0604030504040204" pitchFamily="34" charset="0"/>
                <a:cs typeface="+mn-cs"/>
              </a:defRPr>
            </a:pPr>
            <a:r>
              <a:rPr lang="en-US" sz="1200" b="1" i="1"/>
              <a:t>CONSUMO PAPEL DT's AÑO ANTERIOR VS. AÑO ACTUAL</a:t>
            </a:r>
          </a:p>
        </c:rich>
      </c:tx>
      <c:overlay val="0"/>
      <c:spPr>
        <a:noFill/>
        <a:ln>
          <a:noFill/>
        </a:ln>
        <a:effectLst/>
      </c:spPr>
      <c:txPr>
        <a:bodyPr rot="0" spcFirstLastPara="1" vertOverflow="ellipsis" vert="horz" wrap="square" anchor="ctr" anchorCtr="1"/>
        <a:lstStyle/>
        <a:p>
          <a:pPr>
            <a:defRPr sz="1200" b="1" i="1" u="none" strike="noStrike" kern="1200" spc="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0.11457377777777777"/>
          <c:y val="0.20713997734994341"/>
          <c:w val="0.86508288888888873"/>
          <c:h val="0.55351544855936397"/>
        </c:manualLayout>
      </c:layout>
      <c:barChart>
        <c:barDir val="col"/>
        <c:grouping val="clustered"/>
        <c:varyColors val="0"/>
        <c:ser>
          <c:idx val="0"/>
          <c:order val="0"/>
          <c:tx>
            <c:v>2024</c:v>
          </c:tx>
          <c:spPr>
            <a:pattFill prst="narHorz">
              <a:fgClr>
                <a:schemeClr val="bg1">
                  <a:lumMod val="65000"/>
                </a:schemeClr>
              </a:fgClr>
              <a:bgClr>
                <a:schemeClr val="bg1"/>
              </a:bgClr>
            </a:pattFill>
            <a:ln>
              <a:solidFill>
                <a:schemeClr val="bg1">
                  <a:lumMod val="65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'Cero Papel'!$A$16:$A$27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'Cero Papel'!$B$16:$B$27</c:f>
              <c:numCache>
                <c:formatCode>0</c:formatCode>
                <c:ptCount val="12"/>
              </c:numCache>
            </c:numRef>
          </c:val>
          <c:extLst>
            <c:ext xmlns:c16="http://schemas.microsoft.com/office/drawing/2014/chart" uri="{C3380CC4-5D6E-409C-BE32-E72D297353CC}">
              <c16:uniqueId val="{00000000-D214-4378-A7E9-BF74080089AD}"/>
            </c:ext>
          </c:extLst>
        </c:ser>
        <c:ser>
          <c:idx val="1"/>
          <c:order val="1"/>
          <c:tx>
            <c:v>2025</c:v>
          </c:tx>
          <c:spPr>
            <a:pattFill prst="narHorz">
              <a:fgClr>
                <a:srgbClr val="FFC000"/>
              </a:fgClr>
              <a:bgClr>
                <a:schemeClr val="bg1"/>
              </a:bgClr>
            </a:pattFill>
            <a:ln>
              <a:solidFill>
                <a:srgbClr val="FFC000"/>
              </a:solidFill>
            </a:ln>
            <a:effectLst/>
          </c:spPr>
          <c:invertIfNegative val="0"/>
          <c:dLbls>
            <c:dLbl>
              <c:idx val="0"/>
              <c:layout>
                <c:manualLayout>
                  <c:x val="0"/>
                  <c:y val="-2.871836062029849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D8C-4079-8D6A-48FF0543F60A}"/>
                </c:ext>
              </c:extLst>
            </c:dLbl>
            <c:dLbl>
              <c:idx val="5"/>
              <c:layout>
                <c:manualLayout>
                  <c:x val="0"/>
                  <c:y val="-3.446203274435819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D8C-4079-8D6A-48FF0543F60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38100" cap="rnd">
                <a:solidFill>
                  <a:schemeClr val="accent6"/>
                </a:solidFill>
                <a:prstDash val="sysDot"/>
              </a:ln>
              <a:effectLst/>
            </c:spPr>
            <c:trendlineType val="linear"/>
            <c:dispRSqr val="0"/>
            <c:dispEq val="0"/>
          </c:trendline>
          <c:cat>
            <c:strRef>
              <c:f>'Cero Papel'!$A$16:$A$27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'Cero Papel'!$I$16:$I$27</c:f>
              <c:numCache>
                <c:formatCode>0</c:formatCode>
                <c:ptCount val="12"/>
              </c:numCache>
            </c:numRef>
          </c:val>
          <c:extLst>
            <c:ext xmlns:c16="http://schemas.microsoft.com/office/drawing/2014/chart" uri="{C3380CC4-5D6E-409C-BE32-E72D297353CC}">
              <c16:uniqueId val="{00000001-D214-4378-A7E9-BF74080089AD}"/>
            </c:ext>
          </c:extLst>
        </c:ser>
        <c:dLbls>
          <c:dLblPos val="outEnd"/>
          <c:showLegendKey val="0"/>
          <c:showVal val="1"/>
          <c:showCatName val="0"/>
          <c:showSerName val="0"/>
          <c:showPercent val="0"/>
          <c:showBubbleSize val="0"/>
        </c:dLbls>
        <c:gapWidth val="219"/>
        <c:overlap val="-27"/>
        <c:axId val="70413087"/>
        <c:axId val="70413503"/>
      </c:barChart>
      <c:catAx>
        <c:axId val="70413087"/>
        <c:scaling>
          <c:orientation val="minMax"/>
        </c:scaling>
        <c:delete val="0"/>
        <c:axPos val="b"/>
        <c:title>
          <c:tx>
            <c:rich>
              <a:bodyPr rot="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US" sz="900" b="1"/>
                  <a:t>TIEMPO (mes)</a:t>
                </a:r>
              </a:p>
            </c:rich>
          </c:tx>
          <c:layout>
            <c:manualLayout>
              <c:xMode val="edge"/>
              <c:yMode val="edge"/>
              <c:x val="0.38732291541355629"/>
              <c:y val="0.88814116908464802"/>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70413503"/>
        <c:crosses val="autoZero"/>
        <c:auto val="1"/>
        <c:lblAlgn val="ctr"/>
        <c:lblOffset val="100"/>
        <c:noMultiLvlLbl val="0"/>
      </c:catAx>
      <c:valAx>
        <c:axId val="704135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US" sz="900" b="1"/>
                  <a:t>N° RESMAS</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70413087"/>
        <c:crosses val="autoZero"/>
        <c:crossBetween val="between"/>
      </c:valAx>
      <c:spPr>
        <a:noFill/>
        <a:ln>
          <a:noFill/>
        </a:ln>
        <a:effectLst/>
      </c:spPr>
    </c:plotArea>
    <c:legend>
      <c:legendPos val="b"/>
      <c:layout>
        <c:manualLayout>
          <c:xMode val="edge"/>
          <c:yMode val="edge"/>
          <c:x val="0.15732232769521662"/>
          <c:y val="0.94464024498895627"/>
          <c:w val="0.68033111111111111"/>
          <c:h val="5.5359788359788359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r>
              <a:rPr lang="en-US" sz="1400" b="1" i="1" u="none" strike="noStrike" kern="1200" spc="0" baseline="0">
                <a:solidFill>
                  <a:sysClr val="windowText" lastClr="000000"/>
                </a:solidFill>
                <a:latin typeface="Verdana" panose="020B0604030504040204" pitchFamily="34" charset="0"/>
                <a:ea typeface="Verdana" panose="020B0604030504040204" pitchFamily="34" charset="0"/>
                <a:cs typeface="+mn-cs"/>
              </a:rPr>
              <a:t>Indicador PER CÁPITA NIVEL NACIONAL AÑO ACTUAL</a:t>
            </a:r>
          </a:p>
        </c:rich>
      </c:tx>
      <c:overlay val="0"/>
      <c:spPr>
        <a:noFill/>
        <a:ln>
          <a:noFill/>
        </a:ln>
        <a:effectLst/>
      </c:spPr>
      <c:txPr>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6.7288169580976873E-2"/>
          <c:y val="9.4927296958606008E-2"/>
          <c:w val="0.92308408204968739"/>
          <c:h val="0.64850794661150113"/>
        </c:manualLayout>
      </c:layout>
      <c:barChart>
        <c:barDir val="col"/>
        <c:grouping val="clustered"/>
        <c:varyColors val="0"/>
        <c:ser>
          <c:idx val="0"/>
          <c:order val="0"/>
          <c:tx>
            <c:v>Indicador consumo agua 2025</c:v>
          </c:tx>
          <c:spPr>
            <a:solidFill>
              <a:srgbClr val="A6A6A6"/>
            </a:solidFill>
            <a:ln>
              <a:solidFill>
                <a:schemeClr val="bg1">
                  <a:lumMod val="50000"/>
                </a:schemeClr>
              </a:solidFill>
            </a:ln>
            <a:effectLst>
              <a:innerShdw blurRad="114300">
                <a:schemeClr val="accent1"/>
              </a:innerShdw>
            </a:effectLst>
          </c:spPr>
          <c:invertIfNegative val="1"/>
          <c:dLbls>
            <c:spPr>
              <a:noFill/>
              <a:ln>
                <a:noFill/>
              </a:ln>
              <a:effectLst/>
            </c:spPr>
            <c:txPr>
              <a:bodyPr rot="0" spcFirstLastPara="1" vertOverflow="ellipsis" vert="horz" wrap="square" anchor="ctr" anchorCtr="0"/>
              <a:lstStyle/>
              <a:p>
                <a:pPr>
                  <a:defRPr sz="900" b="0" i="1"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19050" cap="rnd">
                <a:solidFill>
                  <a:srgbClr val="D00000"/>
                </a:solidFill>
                <a:prstDash val="sysDash"/>
              </a:ln>
              <a:effectLst/>
            </c:spPr>
            <c:trendlineType val="linear"/>
            <c:dispRSqr val="0"/>
            <c:dispEq val="0"/>
          </c:trendline>
          <c:val>
            <c:numRef>
              <c:f>'Cero Papel'!$T$16:$T$27</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FFFFFF"/>
                  </a:solidFill>
                  <a:ln>
                    <a:solidFill>
                      <a:schemeClr val="bg1">
                        <a:lumMod val="50000"/>
                      </a:schemeClr>
                    </a:solidFill>
                  </a:ln>
                  <a:effectLst>
                    <a:innerShdw blurRad="114300">
                      <a:schemeClr val="accent1"/>
                    </a:innerShdw>
                  </a:effectLst>
                </c14:spPr>
              </c14:invertSolidFillFmt>
            </c:ext>
            <c:ext xmlns:c15="http://schemas.microsoft.com/office/drawing/2012/chart" uri="{02D57815-91ED-43cb-92C2-25804820EDAC}">
              <c15:filteredCategoryTitle>
                <c15:cat>
                  <c:multiLvlStrRef>
                    <c:extLst>
                      <c:ext uri="{02D57815-91ED-43cb-92C2-25804820EDAC}">
                        <c15:formulaRef>
                          <c15:sqref>Energía!#REF!</c15:sqref>
                        </c15:formulaRef>
                      </c:ext>
                    </c:extLst>
                  </c:multiLvlStrRef>
                </c15:cat>
              </c15:filteredCategoryTitle>
            </c:ext>
            <c:ext xmlns:c16="http://schemas.microsoft.com/office/drawing/2014/chart" uri="{C3380CC4-5D6E-409C-BE32-E72D297353CC}">
              <c16:uniqueId val="{00000000-E04A-419E-BF29-C40F93C8D655}"/>
            </c:ext>
          </c:extLst>
        </c:ser>
        <c:dLbls>
          <c:dLblPos val="outEnd"/>
          <c:showLegendKey val="0"/>
          <c:showVal val="1"/>
          <c:showCatName val="0"/>
          <c:showSerName val="0"/>
          <c:showPercent val="0"/>
          <c:showBubbleSize val="0"/>
        </c:dLbls>
        <c:gapWidth val="164"/>
        <c:axId val="1550248848"/>
        <c:axId val="1550260912"/>
      </c:barChart>
      <c:lineChart>
        <c:grouping val="standard"/>
        <c:varyColors val="0"/>
        <c:ser>
          <c:idx val="1"/>
          <c:order val="1"/>
          <c:tx>
            <c:v>Meta</c:v>
          </c:tx>
          <c:spPr>
            <a:ln w="28575" cap="rnd">
              <a:solidFill>
                <a:srgbClr val="00B050"/>
              </a:solidFill>
              <a:prstDash val="dash"/>
              <a:round/>
            </a:ln>
            <a:effectLst/>
          </c:spPr>
          <c:marker>
            <c:symbol val="none"/>
          </c:marker>
          <c:val>
            <c:numRef>
              <c:f>'Cero Papel'!$AD$16:$AD$27</c:f>
              <c:numCache>
                <c:formatCode>0%</c:formatCode>
                <c:ptCount val="12"/>
                <c:pt idx="0">
                  <c:v>0.2</c:v>
                </c:pt>
                <c:pt idx="1">
                  <c:v>0.2</c:v>
                </c:pt>
                <c:pt idx="2">
                  <c:v>0.2</c:v>
                </c:pt>
                <c:pt idx="3">
                  <c:v>0.2</c:v>
                </c:pt>
                <c:pt idx="4">
                  <c:v>0.2</c:v>
                </c:pt>
                <c:pt idx="5">
                  <c:v>0.2</c:v>
                </c:pt>
                <c:pt idx="6">
                  <c:v>0.2</c:v>
                </c:pt>
                <c:pt idx="7">
                  <c:v>0.2</c:v>
                </c:pt>
                <c:pt idx="8">
                  <c:v>0.2</c:v>
                </c:pt>
                <c:pt idx="9">
                  <c:v>0.2</c:v>
                </c:pt>
                <c:pt idx="10">
                  <c:v>0.2</c:v>
                </c:pt>
                <c:pt idx="11">
                  <c:v>0.2</c:v>
                </c:pt>
              </c:numCache>
            </c:numRef>
          </c:val>
          <c:smooth val="0"/>
          <c:extLst>
            <c:ext xmlns:c15="http://schemas.microsoft.com/office/drawing/2012/chart" uri="{02D57815-91ED-43cb-92C2-25804820EDAC}">
              <c15:filteredCategoryTitle>
                <c15:cat>
                  <c:multiLvlStrRef>
                    <c:extLst>
                      <c:ext uri="{02D57815-91ED-43cb-92C2-25804820EDAC}">
                        <c15:formulaRef>
                          <c15:sqref>Energía!#REF!</c15:sqref>
                        </c15:formulaRef>
                      </c:ext>
                    </c:extLst>
                  </c:multiLvlStrRef>
                </c15:cat>
              </c15:filteredCategoryTitle>
            </c:ext>
            <c:ext xmlns:c16="http://schemas.microsoft.com/office/drawing/2014/chart" uri="{C3380CC4-5D6E-409C-BE32-E72D297353CC}">
              <c16:uniqueId val="{00000001-E04A-419E-BF29-C40F93C8D655}"/>
            </c:ext>
          </c:extLst>
        </c:ser>
        <c:dLbls>
          <c:showLegendKey val="0"/>
          <c:showVal val="0"/>
          <c:showCatName val="0"/>
          <c:showSerName val="0"/>
          <c:showPercent val="0"/>
          <c:showBubbleSize val="0"/>
        </c:dLbls>
        <c:marker val="1"/>
        <c:smooth val="0"/>
        <c:axId val="605853712"/>
        <c:axId val="605859536"/>
      </c:lineChart>
      <c:catAx>
        <c:axId val="155024884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550260912"/>
        <c:crosses val="autoZero"/>
        <c:auto val="1"/>
        <c:lblAlgn val="ctr"/>
        <c:lblOffset val="100"/>
        <c:noMultiLvlLbl val="0"/>
      </c:catAx>
      <c:valAx>
        <c:axId val="1550260912"/>
        <c:scaling>
          <c:orientation val="minMax"/>
        </c:scaling>
        <c:delete val="0"/>
        <c:axPos val="l"/>
        <c:majorGridlines>
          <c:spPr>
            <a:ln>
              <a:solidFill>
                <a:schemeClr val="tx1">
                  <a:lumMod val="15000"/>
                  <a:lumOff val="85000"/>
                </a:schemeClr>
              </a:solidFill>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550248848"/>
        <c:crosses val="autoZero"/>
        <c:crossBetween val="between"/>
      </c:valAx>
      <c:valAx>
        <c:axId val="605859536"/>
        <c:scaling>
          <c:orientation val="minMax"/>
        </c:scaling>
        <c:delete val="1"/>
        <c:axPos val="r"/>
        <c:numFmt formatCode="0%" sourceLinked="1"/>
        <c:majorTickMark val="none"/>
        <c:minorTickMark val="none"/>
        <c:tickLblPos val="nextTo"/>
        <c:crossAx val="605853712"/>
        <c:crosses val="max"/>
        <c:crossBetween val="between"/>
      </c:valAx>
      <c:catAx>
        <c:axId val="605853712"/>
        <c:scaling>
          <c:orientation val="minMax"/>
        </c:scaling>
        <c:delete val="1"/>
        <c:axPos val="b"/>
        <c:numFmt formatCode="General" sourceLinked="1"/>
        <c:majorTickMark val="out"/>
        <c:minorTickMark val="none"/>
        <c:tickLblPos val="nextTo"/>
        <c:crossAx val="605859536"/>
        <c:crosses val="autoZero"/>
        <c:auto val="1"/>
        <c:lblAlgn val="ctr"/>
        <c:lblOffset val="100"/>
        <c:noMultiLvlLbl val="0"/>
      </c:catAx>
      <c:spPr>
        <a:noFill/>
        <a:ln>
          <a:noFill/>
        </a:ln>
        <a:effectLst/>
      </c:spPr>
    </c:plotArea>
    <c:legend>
      <c:legendPos val="t"/>
      <c:layout>
        <c:manualLayout>
          <c:xMode val="edge"/>
          <c:yMode val="edge"/>
          <c:x val="9.4975343015348851E-2"/>
          <c:y val="0.94486516828412814"/>
          <c:w val="0.89999996909869229"/>
          <c:h val="5.304565806146927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2">
          <a:lumMod val="25000"/>
        </a:schemeClr>
      </a:solidFill>
      <a:round/>
    </a:ln>
    <a:effectLst/>
  </c:spPr>
  <c:txPr>
    <a:bodyPr/>
    <a:lstStyle/>
    <a:p>
      <a:pPr>
        <a:defRPr>
          <a:solidFill>
            <a:schemeClr val="tx1"/>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1" u="none" strike="noStrike" kern="1200" spc="0" baseline="0">
                <a:solidFill>
                  <a:sysClr val="windowText" lastClr="000000"/>
                </a:solidFill>
                <a:latin typeface="Verdana" panose="020B0604030504040204" pitchFamily="34" charset="0"/>
                <a:ea typeface="Verdana" panose="020B0604030504040204" pitchFamily="34" charset="0"/>
                <a:cs typeface="+mn-cs"/>
              </a:defRPr>
            </a:pPr>
            <a:r>
              <a:rPr lang="en-US" sz="1200" b="1" i="1"/>
              <a:t>CONSUMO PAPEL NIVEL</a:t>
            </a:r>
            <a:r>
              <a:rPr lang="en-US" sz="1200" b="1" i="1" baseline="0"/>
              <a:t> NACIONAL</a:t>
            </a:r>
            <a:r>
              <a:rPr lang="en-US" sz="1200" b="1" i="1"/>
              <a:t> AÑO ANTERIOR VS. AÑO ACTUAL</a:t>
            </a:r>
          </a:p>
        </c:rich>
      </c:tx>
      <c:overlay val="0"/>
      <c:spPr>
        <a:noFill/>
        <a:ln>
          <a:noFill/>
        </a:ln>
        <a:effectLst/>
      </c:spPr>
      <c:txPr>
        <a:bodyPr rot="0" spcFirstLastPara="1" vertOverflow="ellipsis" vert="horz" wrap="square" anchor="ctr" anchorCtr="1"/>
        <a:lstStyle/>
        <a:p>
          <a:pPr>
            <a:defRPr sz="1200" b="1" i="1" u="none" strike="noStrike" kern="1200" spc="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0.11931066666666666"/>
          <c:y val="0.15887063492063491"/>
          <c:w val="0.86237444444444455"/>
          <c:h val="0.57458640924216908"/>
        </c:manualLayout>
      </c:layout>
      <c:barChart>
        <c:barDir val="col"/>
        <c:grouping val="clustered"/>
        <c:varyColors val="0"/>
        <c:ser>
          <c:idx val="0"/>
          <c:order val="0"/>
          <c:tx>
            <c:v>2024</c:v>
          </c:tx>
          <c:spPr>
            <a:pattFill prst="narHorz">
              <a:fgClr>
                <a:schemeClr val="bg1">
                  <a:lumMod val="65000"/>
                </a:schemeClr>
              </a:fgClr>
              <a:bgClr>
                <a:schemeClr val="bg1"/>
              </a:bgClr>
            </a:pattFill>
            <a:ln>
              <a:solidFill>
                <a:schemeClr val="bg1">
                  <a:lumMod val="50000"/>
                </a:schemeClr>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'Cero Papel'!$A$16:$A$27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'Cero Papel'!$E$16:$E$27</c:f>
              <c:numCache>
                <c:formatCode>0</c:formatCode>
                <c:ptCount val="12"/>
              </c:numCache>
            </c:numRef>
          </c:val>
          <c:extLst>
            <c:ext xmlns:c16="http://schemas.microsoft.com/office/drawing/2014/chart" uri="{C3380CC4-5D6E-409C-BE32-E72D297353CC}">
              <c16:uniqueId val="{00000000-DAF0-498A-845E-BC90EF8B3B25}"/>
            </c:ext>
          </c:extLst>
        </c:ser>
        <c:ser>
          <c:idx val="1"/>
          <c:order val="1"/>
          <c:tx>
            <c:v>2025</c:v>
          </c:tx>
          <c:spPr>
            <a:pattFill prst="narHorz">
              <a:fgClr>
                <a:srgbClr val="FFC000"/>
              </a:fgClr>
              <a:bgClr>
                <a:schemeClr val="bg1"/>
              </a:bgClr>
            </a:patt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38100" cap="rnd">
                <a:solidFill>
                  <a:schemeClr val="accent6"/>
                </a:solidFill>
                <a:prstDash val="sysDot"/>
              </a:ln>
              <a:effectLst/>
            </c:spPr>
            <c:trendlineType val="linear"/>
            <c:dispRSqr val="0"/>
            <c:dispEq val="0"/>
          </c:trendline>
          <c:cat>
            <c:strRef>
              <c:f>'Cero Papel'!$A$16:$A$27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'Cero Papel'!$Q$16:$Q$27</c:f>
              <c:numCache>
                <c:formatCode>0</c:formatCode>
                <c:ptCount val="12"/>
              </c:numCache>
            </c:numRef>
          </c:val>
          <c:extLst>
            <c:ext xmlns:c16="http://schemas.microsoft.com/office/drawing/2014/chart" uri="{C3380CC4-5D6E-409C-BE32-E72D297353CC}">
              <c16:uniqueId val="{00000001-DAF0-498A-845E-BC90EF8B3B25}"/>
            </c:ext>
          </c:extLst>
        </c:ser>
        <c:dLbls>
          <c:dLblPos val="outEnd"/>
          <c:showLegendKey val="0"/>
          <c:showVal val="1"/>
          <c:showCatName val="0"/>
          <c:showSerName val="0"/>
          <c:showPercent val="0"/>
          <c:showBubbleSize val="0"/>
        </c:dLbls>
        <c:gapWidth val="219"/>
        <c:overlap val="-27"/>
        <c:axId val="70413087"/>
        <c:axId val="70413503"/>
      </c:barChart>
      <c:catAx>
        <c:axId val="70413087"/>
        <c:scaling>
          <c:orientation val="minMax"/>
        </c:scaling>
        <c:delete val="0"/>
        <c:axPos val="b"/>
        <c:title>
          <c:tx>
            <c:rich>
              <a:bodyPr rot="0" spcFirstLastPara="1" vertOverflow="ellipsis" vert="horz" wrap="square" anchor="ctr" anchorCtr="1"/>
              <a:lstStyle/>
              <a:p>
                <a:pPr>
                  <a:defRPr sz="105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US" sz="1050" b="1"/>
                  <a:t>TIEMPO (mes)</a:t>
                </a:r>
              </a:p>
            </c:rich>
          </c:tx>
          <c:layout>
            <c:manualLayout>
              <c:xMode val="edge"/>
              <c:yMode val="edge"/>
              <c:x val="0.34141837046132956"/>
              <c:y val="0.88765341074709481"/>
            </c:manualLayout>
          </c:layout>
          <c:overlay val="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70413503"/>
        <c:crosses val="autoZero"/>
        <c:auto val="1"/>
        <c:lblAlgn val="ctr"/>
        <c:lblOffset val="100"/>
        <c:noMultiLvlLbl val="0"/>
      </c:catAx>
      <c:valAx>
        <c:axId val="704135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US" sz="900" b="1"/>
                  <a:t>N° RESMAS</a:t>
                </a:r>
              </a:p>
            </c:rich>
          </c:tx>
          <c:layout>
            <c:manualLayout>
              <c:xMode val="edge"/>
              <c:yMode val="edge"/>
              <c:x val="1.3136E-2"/>
              <c:y val="0.38797063492063494"/>
            </c:manualLayout>
          </c:layout>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70413087"/>
        <c:crosses val="autoZero"/>
        <c:crossBetween val="between"/>
      </c:valAx>
      <c:spPr>
        <a:noFill/>
        <a:ln>
          <a:noFill/>
        </a:ln>
        <a:effectLst/>
      </c:spPr>
    </c:plotArea>
    <c:legend>
      <c:legendPos val="b"/>
      <c:layout>
        <c:manualLayout>
          <c:xMode val="edge"/>
          <c:yMode val="edge"/>
          <c:x val="0.17394555555555555"/>
          <c:y val="0.94345291005290988"/>
          <c:w val="0.68033111111111111"/>
          <c:h val="5.6547089947089936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r>
              <a:rPr lang="en-US" sz="1400" b="1" i="1" u="none" strike="noStrike" kern="1200" spc="0" baseline="0">
                <a:solidFill>
                  <a:sysClr val="windowText" lastClr="000000"/>
                </a:solidFill>
                <a:latin typeface="Verdana" panose="020B0604030504040204" pitchFamily="34" charset="0"/>
                <a:ea typeface="Verdana" panose="020B0604030504040204" pitchFamily="34" charset="0"/>
                <a:cs typeface="+mn-cs"/>
              </a:rPr>
              <a:t>Indicador PER CÁPITA  DT'S AÑO ACTUAL5</a:t>
            </a:r>
          </a:p>
        </c:rich>
      </c:tx>
      <c:overlay val="0"/>
      <c:spPr>
        <a:noFill/>
        <a:ln>
          <a:noFill/>
        </a:ln>
        <a:effectLst/>
      </c:spPr>
      <c:txPr>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6.7288169580976873E-2"/>
          <c:y val="9.9352468853393813E-2"/>
          <c:w val="0.92308408204968739"/>
          <c:h val="0.62493001544898186"/>
        </c:manualLayout>
      </c:layout>
      <c:barChart>
        <c:barDir val="col"/>
        <c:grouping val="clustered"/>
        <c:varyColors val="0"/>
        <c:ser>
          <c:idx val="0"/>
          <c:order val="0"/>
          <c:tx>
            <c:v>Indicador consumo agua 2025</c:v>
          </c:tx>
          <c:spPr>
            <a:solidFill>
              <a:srgbClr val="A6A6A6"/>
            </a:solidFill>
            <a:ln>
              <a:solidFill>
                <a:schemeClr val="bg1">
                  <a:lumMod val="50000"/>
                </a:schemeClr>
              </a:solidFill>
            </a:ln>
            <a:effectLst>
              <a:innerShdw blurRad="114300">
                <a:schemeClr val="accent1"/>
              </a:innerShdw>
            </a:effectLst>
          </c:spPr>
          <c:invertIfNegative val="1"/>
          <c:dLbls>
            <c:spPr>
              <a:noFill/>
              <a:ln>
                <a:noFill/>
              </a:ln>
              <a:effectLst/>
            </c:spPr>
            <c:txPr>
              <a:bodyPr rot="0" spcFirstLastPara="1" vertOverflow="ellipsis" vert="horz" wrap="square" anchor="ctr" anchorCtr="0"/>
              <a:lstStyle/>
              <a:p>
                <a:pPr>
                  <a:defRPr sz="900" b="0" i="1"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19050" cap="rnd">
                <a:solidFill>
                  <a:srgbClr val="D00000"/>
                </a:solidFill>
                <a:prstDash val="sysDash"/>
              </a:ln>
              <a:effectLst/>
            </c:spPr>
            <c:trendlineType val="linear"/>
            <c:dispRSqr val="0"/>
            <c:dispEq val="0"/>
          </c:trendline>
          <c:val>
            <c:numRef>
              <c:f>'Cero Papel'!$L$16:$L$27</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4="http://schemas.microsoft.com/office/drawing/2007/8/2/chart" uri="{6F2FDCE9-48DA-4B69-8628-5D25D57E5C99}">
              <c14:invertSolidFillFmt>
                <c14:spPr xmlns:c14="http://schemas.microsoft.com/office/drawing/2007/8/2/chart">
                  <a:solidFill>
                    <a:srgbClr val="DEEBF7"/>
                  </a:solidFill>
                  <a:ln>
                    <a:solidFill>
                      <a:schemeClr val="bg1">
                        <a:lumMod val="50000"/>
                      </a:schemeClr>
                    </a:solidFill>
                  </a:ln>
                  <a:effectLst>
                    <a:innerShdw blurRad="114300">
                      <a:schemeClr val="accent1"/>
                    </a:innerShdw>
                  </a:effectLst>
                </c14:spPr>
              </c14:invertSolidFillFmt>
            </c:ext>
            <c:ext xmlns:c15="http://schemas.microsoft.com/office/drawing/2012/chart" uri="{02D57815-91ED-43cb-92C2-25804820EDAC}">
              <c15:filteredCategoryTitle>
                <c15:cat>
                  <c:multiLvlStrRef>
                    <c:extLst>
                      <c:ext uri="{02D57815-91ED-43cb-92C2-25804820EDAC}">
                        <c15:formulaRef>
                          <c15:sqref>Energía!#REF!</c15:sqref>
                        </c15:formulaRef>
                      </c:ext>
                    </c:extLst>
                  </c:multiLvlStrRef>
                </c15:cat>
              </c15:filteredCategoryTitle>
            </c:ext>
            <c:ext xmlns:c16="http://schemas.microsoft.com/office/drawing/2014/chart" uri="{C3380CC4-5D6E-409C-BE32-E72D297353CC}">
              <c16:uniqueId val="{00000000-ECDF-4B14-98D1-E0930190B64B}"/>
            </c:ext>
          </c:extLst>
        </c:ser>
        <c:dLbls>
          <c:dLblPos val="outEnd"/>
          <c:showLegendKey val="0"/>
          <c:showVal val="1"/>
          <c:showCatName val="0"/>
          <c:showSerName val="0"/>
          <c:showPercent val="0"/>
          <c:showBubbleSize val="0"/>
        </c:dLbls>
        <c:gapWidth val="164"/>
        <c:axId val="1550248848"/>
        <c:axId val="1550260912"/>
      </c:barChart>
      <c:lineChart>
        <c:grouping val="standard"/>
        <c:varyColors val="0"/>
        <c:ser>
          <c:idx val="1"/>
          <c:order val="1"/>
          <c:tx>
            <c:v>Meta</c:v>
          </c:tx>
          <c:spPr>
            <a:ln w="28575" cap="rnd">
              <a:solidFill>
                <a:srgbClr val="00B050"/>
              </a:solidFill>
              <a:prstDash val="dash"/>
              <a:round/>
            </a:ln>
            <a:effectLst/>
          </c:spPr>
          <c:marker>
            <c:symbol val="none"/>
          </c:marker>
          <c:val>
            <c:numRef>
              <c:f>'Cero Papel'!$AD$16:$AD$27</c:f>
              <c:numCache>
                <c:formatCode>0%</c:formatCode>
                <c:ptCount val="12"/>
                <c:pt idx="0">
                  <c:v>0.2</c:v>
                </c:pt>
                <c:pt idx="1">
                  <c:v>0.2</c:v>
                </c:pt>
                <c:pt idx="2">
                  <c:v>0.2</c:v>
                </c:pt>
                <c:pt idx="3">
                  <c:v>0.2</c:v>
                </c:pt>
                <c:pt idx="4">
                  <c:v>0.2</c:v>
                </c:pt>
                <c:pt idx="5">
                  <c:v>0.2</c:v>
                </c:pt>
                <c:pt idx="6">
                  <c:v>0.2</c:v>
                </c:pt>
                <c:pt idx="7">
                  <c:v>0.2</c:v>
                </c:pt>
                <c:pt idx="8">
                  <c:v>0.2</c:v>
                </c:pt>
                <c:pt idx="9">
                  <c:v>0.2</c:v>
                </c:pt>
                <c:pt idx="10">
                  <c:v>0.2</c:v>
                </c:pt>
                <c:pt idx="11">
                  <c:v>0.2</c:v>
                </c:pt>
              </c:numCache>
            </c:numRef>
          </c:val>
          <c:smooth val="0"/>
          <c:extLst>
            <c:ext xmlns:c15="http://schemas.microsoft.com/office/drawing/2012/chart" uri="{02D57815-91ED-43cb-92C2-25804820EDAC}">
              <c15:filteredCategoryTitle>
                <c15:cat>
                  <c:multiLvlStrRef>
                    <c:extLst>
                      <c:ext uri="{02D57815-91ED-43cb-92C2-25804820EDAC}">
                        <c15:formulaRef>
                          <c15:sqref>Energía!#REF!</c15:sqref>
                        </c15:formulaRef>
                      </c:ext>
                    </c:extLst>
                  </c:multiLvlStrRef>
                </c15:cat>
              </c15:filteredCategoryTitle>
            </c:ext>
            <c:ext xmlns:c16="http://schemas.microsoft.com/office/drawing/2014/chart" uri="{C3380CC4-5D6E-409C-BE32-E72D297353CC}">
              <c16:uniqueId val="{00000001-ECDF-4B14-98D1-E0930190B64B}"/>
            </c:ext>
          </c:extLst>
        </c:ser>
        <c:dLbls>
          <c:showLegendKey val="0"/>
          <c:showVal val="0"/>
          <c:showCatName val="0"/>
          <c:showSerName val="0"/>
          <c:showPercent val="0"/>
          <c:showBubbleSize val="0"/>
        </c:dLbls>
        <c:marker val="1"/>
        <c:smooth val="0"/>
        <c:axId val="605853712"/>
        <c:axId val="605859536"/>
      </c:lineChart>
      <c:catAx>
        <c:axId val="155024884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550260912"/>
        <c:crosses val="autoZero"/>
        <c:auto val="1"/>
        <c:lblAlgn val="ctr"/>
        <c:lblOffset val="100"/>
        <c:noMultiLvlLbl val="0"/>
      </c:catAx>
      <c:valAx>
        <c:axId val="1550260912"/>
        <c:scaling>
          <c:orientation val="minMax"/>
        </c:scaling>
        <c:delete val="0"/>
        <c:axPos val="l"/>
        <c:majorGridlines>
          <c:spPr>
            <a:ln>
              <a:solidFill>
                <a:schemeClr val="tx1">
                  <a:lumMod val="15000"/>
                  <a:lumOff val="85000"/>
                </a:schemeClr>
              </a:solidFill>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550248848"/>
        <c:crosses val="autoZero"/>
        <c:crossBetween val="between"/>
      </c:valAx>
      <c:valAx>
        <c:axId val="605859536"/>
        <c:scaling>
          <c:orientation val="minMax"/>
        </c:scaling>
        <c:delete val="1"/>
        <c:axPos val="r"/>
        <c:numFmt formatCode="0%" sourceLinked="1"/>
        <c:majorTickMark val="none"/>
        <c:minorTickMark val="none"/>
        <c:tickLblPos val="nextTo"/>
        <c:crossAx val="605853712"/>
        <c:crosses val="max"/>
        <c:crossBetween val="between"/>
      </c:valAx>
      <c:catAx>
        <c:axId val="605853712"/>
        <c:scaling>
          <c:orientation val="minMax"/>
        </c:scaling>
        <c:delete val="1"/>
        <c:axPos val="b"/>
        <c:numFmt formatCode="General" sourceLinked="1"/>
        <c:majorTickMark val="out"/>
        <c:minorTickMark val="none"/>
        <c:tickLblPos val="nextTo"/>
        <c:crossAx val="605859536"/>
        <c:crosses val="autoZero"/>
        <c:auto val="1"/>
        <c:lblAlgn val="ctr"/>
        <c:lblOffset val="100"/>
        <c:noMultiLvlLbl val="0"/>
      </c:catAx>
      <c:spPr>
        <a:noFill/>
        <a:ln>
          <a:noFill/>
        </a:ln>
        <a:effectLst/>
      </c:spPr>
    </c:plotArea>
    <c:legend>
      <c:legendPos val="t"/>
      <c:layout>
        <c:manualLayout>
          <c:xMode val="edge"/>
          <c:yMode val="edge"/>
          <c:x val="9.4975343015348851E-2"/>
          <c:y val="0.94486516828412814"/>
          <c:w val="0.89999996909869229"/>
          <c:h val="5.304565806146927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2">
          <a:lumMod val="25000"/>
        </a:schemeClr>
      </a:solidFill>
      <a:round/>
    </a:ln>
    <a:effectLst/>
  </c:spPr>
  <c:txPr>
    <a:bodyPr/>
    <a:lstStyle/>
    <a:p>
      <a:pPr>
        <a:defRPr>
          <a:solidFill>
            <a:schemeClr val="tx1"/>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1" u="none" strike="noStrike" kern="1200" spc="0" baseline="0">
                <a:solidFill>
                  <a:sysClr val="windowText" lastClr="000000"/>
                </a:solidFill>
                <a:latin typeface="Verdana" panose="020B0604030504040204" pitchFamily="34" charset="0"/>
                <a:ea typeface="Verdana" panose="020B0604030504040204" pitchFamily="34" charset="0"/>
                <a:cs typeface="+mn-cs"/>
              </a:defRPr>
            </a:pPr>
            <a:r>
              <a:rPr lang="en-US" sz="1200" b="1" i="1"/>
              <a:t>USO OneDrive EN DT's AÑO ACTUAL</a:t>
            </a:r>
          </a:p>
        </c:rich>
      </c:tx>
      <c:overlay val="0"/>
      <c:spPr>
        <a:noFill/>
        <a:ln>
          <a:noFill/>
        </a:ln>
        <a:effectLst/>
      </c:spPr>
      <c:txPr>
        <a:bodyPr rot="0" spcFirstLastPara="1" vertOverflow="ellipsis" vert="horz" wrap="square" anchor="ctr" anchorCtr="1"/>
        <a:lstStyle/>
        <a:p>
          <a:pPr>
            <a:defRPr sz="1200" b="1" i="1" u="none" strike="noStrike" kern="1200" spc="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0.11175165777895731"/>
          <c:y val="0.15823843740805663"/>
          <c:w val="0.85379404329096553"/>
          <c:h val="0.57491746031746027"/>
        </c:manualLayout>
      </c:layout>
      <c:barChart>
        <c:barDir val="col"/>
        <c:grouping val="clustered"/>
        <c:varyColors val="0"/>
        <c:ser>
          <c:idx val="1"/>
          <c:order val="1"/>
          <c:tx>
            <c:v>2025</c:v>
          </c:tx>
          <c:spPr>
            <a:pattFill prst="narHorz">
              <a:fgClr>
                <a:srgbClr val="FFC000"/>
              </a:fgClr>
              <a:bgClr>
                <a:schemeClr val="bg1"/>
              </a:bgClr>
            </a:pattFill>
            <a:ln>
              <a:noFill/>
            </a:ln>
            <a:effectLst/>
          </c:spPr>
          <c:invertIfNegative val="0"/>
          <c:dLbls>
            <c:delete val="1"/>
          </c:dLbls>
          <c:trendline>
            <c:spPr>
              <a:ln w="38100" cap="rnd">
                <a:solidFill>
                  <a:schemeClr val="accent6"/>
                </a:solidFill>
                <a:prstDash val="sysDot"/>
              </a:ln>
              <a:effectLst/>
            </c:spPr>
            <c:trendlineType val="linear"/>
            <c:dispRSqr val="0"/>
            <c:dispEq val="0"/>
          </c:trendline>
          <c:cat>
            <c:strRef>
              <c:f>'Cero Papel'!$A$16:$A$27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'Cero Papel'!$O$16:$O$27</c:f>
              <c:numCache>
                <c:formatCode>0.00</c:formatCode>
                <c:ptCount val="12"/>
                <c:pt idx="0">
                  <c:v>0</c:v>
                </c:pt>
                <c:pt idx="1">
                  <c:v>0</c:v>
                </c:pt>
                <c:pt idx="2">
                  <c:v>3.8622700731599999</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6968-4B97-AF64-EE79BB01524D}"/>
            </c:ext>
          </c:extLst>
        </c:ser>
        <c:dLbls>
          <c:showLegendKey val="0"/>
          <c:showVal val="1"/>
          <c:showCatName val="0"/>
          <c:showSerName val="0"/>
          <c:showPercent val="0"/>
          <c:showBubbleSize val="0"/>
        </c:dLbls>
        <c:gapWidth val="219"/>
        <c:overlap val="-27"/>
        <c:axId val="70413087"/>
        <c:axId val="70413503"/>
        <c:extLst>
          <c:ext xmlns:c15="http://schemas.microsoft.com/office/drawing/2012/chart" uri="{02D57815-91ED-43cb-92C2-25804820EDAC}">
            <c15:filteredBarSeries>
              <c15:ser>
                <c:idx val="0"/>
                <c:order val="0"/>
                <c:tx>
                  <c:v>2024</c:v>
                </c:tx>
                <c:spPr>
                  <a:pattFill prst="narHorz">
                    <a:fgClr>
                      <a:schemeClr val="bg1">
                        <a:lumMod val="65000"/>
                      </a:schemeClr>
                    </a:fgClr>
                    <a:bgClr>
                      <a:schemeClr val="bg1"/>
                    </a:bgClr>
                  </a:pattFill>
                  <a:ln>
                    <a:solidFill>
                      <a:schemeClr val="bg1">
                        <a:lumMod val="65000"/>
                      </a:schemeClr>
                    </a:solidFill>
                  </a:ln>
                  <a:effectLst/>
                </c:spPr>
                <c:invertIfNegative val="0"/>
                <c:dLbls>
                  <c:delete val="1"/>
                </c:dLbls>
                <c:cat>
                  <c:strRef>
                    <c:extLst>
                      <c:ext uri="{02D57815-91ED-43cb-92C2-25804820EDAC}">
                        <c15:formulaRef>
                          <c15:sqref>'Cero Papel'!$A$16:$A$27</c15:sqref>
                        </c15:formulaRef>
                      </c:ext>
                    </c:extLst>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extLst>
                      <c:ext uri="{02D57815-91ED-43cb-92C2-25804820EDAC}">
                        <c15:formulaRef>
                          <c15:sqref>'Cero Papel'!$B$16:$B$27</c15:sqref>
                        </c15:formulaRef>
                      </c:ext>
                    </c:extLst>
                    <c:numCache>
                      <c:formatCode>0</c:formatCode>
                      <c:ptCount val="12"/>
                    </c:numCache>
                  </c:numRef>
                </c:val>
                <c:extLst>
                  <c:ext xmlns:c16="http://schemas.microsoft.com/office/drawing/2014/chart" uri="{C3380CC4-5D6E-409C-BE32-E72D297353CC}">
                    <c16:uniqueId val="{00000000-6968-4B97-AF64-EE79BB01524D}"/>
                  </c:ext>
                </c:extLst>
              </c15:ser>
            </c15:filteredBarSeries>
          </c:ext>
        </c:extLst>
      </c:barChart>
      <c:catAx>
        <c:axId val="70413087"/>
        <c:scaling>
          <c:orientation val="minMax"/>
        </c:scaling>
        <c:delete val="0"/>
        <c:axPos val="b"/>
        <c:title>
          <c:tx>
            <c:rich>
              <a:bodyPr rot="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US" sz="900" b="1"/>
                  <a:t>TIEMPO (mes)</a:t>
                </a:r>
              </a:p>
            </c:rich>
          </c:tx>
          <c:layout>
            <c:manualLayout>
              <c:xMode val="edge"/>
              <c:yMode val="edge"/>
              <c:x val="0.38091133333333332"/>
              <c:y val="0.90122751322751316"/>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70413503"/>
        <c:crosses val="autoZero"/>
        <c:auto val="1"/>
        <c:lblAlgn val="ctr"/>
        <c:lblOffset val="100"/>
        <c:noMultiLvlLbl val="0"/>
      </c:catAx>
      <c:valAx>
        <c:axId val="70413503"/>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US" sz="900" b="1"/>
                  <a:t>N° RESMAS</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70413087"/>
        <c:crosses val="autoZero"/>
        <c:crossBetween val="between"/>
      </c:valAx>
      <c:spPr>
        <a:noFill/>
        <a:ln>
          <a:noFill/>
        </a:ln>
        <a:effectLst/>
      </c:spPr>
    </c:plotArea>
    <c:legend>
      <c:legendPos val="b"/>
      <c:layout>
        <c:manualLayout>
          <c:xMode val="edge"/>
          <c:yMode val="edge"/>
          <c:x val="0.35098533333333332"/>
          <c:y val="0.96707891803064006"/>
          <c:w val="0.28800707718934476"/>
          <c:h val="3.0984078021175185E-2"/>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1" u="none" strike="noStrike" kern="1200" spc="0" baseline="0">
                <a:solidFill>
                  <a:sysClr val="windowText" lastClr="000000"/>
                </a:solidFill>
                <a:latin typeface="Verdana" panose="020B0604030504040204" pitchFamily="34" charset="0"/>
                <a:ea typeface="Verdana" panose="020B0604030504040204" pitchFamily="34" charset="0"/>
                <a:cs typeface="+mn-cs"/>
              </a:defRPr>
            </a:pPr>
            <a:r>
              <a:rPr lang="en-US" sz="1200" b="1" i="1"/>
              <a:t>USO OneDrive EN NIVEL NACIONAL AÑO ACTUAL</a:t>
            </a:r>
          </a:p>
        </c:rich>
      </c:tx>
      <c:overlay val="0"/>
      <c:spPr>
        <a:noFill/>
        <a:ln>
          <a:noFill/>
        </a:ln>
        <a:effectLst/>
      </c:spPr>
      <c:txPr>
        <a:bodyPr rot="0" spcFirstLastPara="1" vertOverflow="ellipsis" vert="horz" wrap="square" anchor="ctr" anchorCtr="1"/>
        <a:lstStyle/>
        <a:p>
          <a:pPr>
            <a:defRPr sz="1200" b="1" i="1" u="none" strike="noStrike" kern="1200" spc="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0.11175165777895731"/>
          <c:y val="0.15823843740805663"/>
          <c:w val="0.85379404329096553"/>
          <c:h val="0.57491746031746027"/>
        </c:manualLayout>
      </c:layout>
      <c:barChart>
        <c:barDir val="col"/>
        <c:grouping val="clustered"/>
        <c:varyColors val="0"/>
        <c:ser>
          <c:idx val="1"/>
          <c:order val="1"/>
          <c:tx>
            <c:v>2025</c:v>
          </c:tx>
          <c:spPr>
            <a:pattFill prst="narHorz">
              <a:fgClr>
                <a:srgbClr val="FFC000"/>
              </a:fgClr>
              <a:bgClr>
                <a:schemeClr val="bg1"/>
              </a:bgClr>
            </a:pattFill>
            <a:ln>
              <a:noFill/>
            </a:ln>
            <a:effectLst/>
          </c:spPr>
          <c:invertIfNegative val="0"/>
          <c:dLbls>
            <c:delete val="1"/>
          </c:dLbls>
          <c:trendline>
            <c:spPr>
              <a:ln w="38100" cap="rnd">
                <a:solidFill>
                  <a:schemeClr val="accent6"/>
                </a:solidFill>
                <a:prstDash val="sysDot"/>
              </a:ln>
              <a:effectLst/>
            </c:spPr>
            <c:trendlineType val="linear"/>
            <c:dispRSqr val="0"/>
            <c:dispEq val="0"/>
          </c:trendline>
          <c:cat>
            <c:strRef>
              <c:f>'Cero Papel'!$A$16:$A$27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'Cero Papel'!$W$16:$W$27</c:f>
              <c:numCache>
                <c:formatCode>0.00</c:formatCode>
                <c:ptCount val="12"/>
                <c:pt idx="0">
                  <c:v>0</c:v>
                </c:pt>
                <c:pt idx="1">
                  <c:v>0</c:v>
                </c:pt>
                <c:pt idx="2">
                  <c:v>50.345536186360995</c:v>
                </c:pt>
                <c:pt idx="3">
                  <c:v>0</c:v>
                </c:pt>
                <c:pt idx="4">
                  <c:v>0</c:v>
                </c:pt>
                <c:pt idx="5">
                  <c:v>7.9181407994480004</c:v>
                </c:pt>
                <c:pt idx="6">
                  <c:v>0</c:v>
                </c:pt>
                <c:pt idx="7">
                  <c:v>0</c:v>
                </c:pt>
                <c:pt idx="8">
                  <c:v>0</c:v>
                </c:pt>
                <c:pt idx="9">
                  <c:v>0</c:v>
                </c:pt>
                <c:pt idx="10">
                  <c:v>0</c:v>
                </c:pt>
                <c:pt idx="11">
                  <c:v>0</c:v>
                </c:pt>
              </c:numCache>
            </c:numRef>
          </c:val>
          <c:extLst>
            <c:ext xmlns:c16="http://schemas.microsoft.com/office/drawing/2014/chart" uri="{C3380CC4-5D6E-409C-BE32-E72D297353CC}">
              <c16:uniqueId val="{00000000-2911-4549-A792-0191A54904B7}"/>
            </c:ext>
          </c:extLst>
        </c:ser>
        <c:dLbls>
          <c:showLegendKey val="0"/>
          <c:showVal val="1"/>
          <c:showCatName val="0"/>
          <c:showSerName val="0"/>
          <c:showPercent val="0"/>
          <c:showBubbleSize val="0"/>
        </c:dLbls>
        <c:gapWidth val="219"/>
        <c:overlap val="-27"/>
        <c:axId val="70413087"/>
        <c:axId val="70413503"/>
        <c:extLst>
          <c:ext xmlns:c15="http://schemas.microsoft.com/office/drawing/2012/chart" uri="{02D57815-91ED-43cb-92C2-25804820EDAC}">
            <c15:filteredBarSeries>
              <c15:ser>
                <c:idx val="0"/>
                <c:order val="0"/>
                <c:tx>
                  <c:v>2024</c:v>
                </c:tx>
                <c:spPr>
                  <a:pattFill prst="narHorz">
                    <a:fgClr>
                      <a:schemeClr val="bg1">
                        <a:lumMod val="65000"/>
                      </a:schemeClr>
                    </a:fgClr>
                    <a:bgClr>
                      <a:schemeClr val="bg1"/>
                    </a:bgClr>
                  </a:pattFill>
                  <a:ln>
                    <a:solidFill>
                      <a:schemeClr val="bg1">
                        <a:lumMod val="65000"/>
                      </a:schemeClr>
                    </a:solidFill>
                  </a:ln>
                  <a:effectLst/>
                </c:spPr>
                <c:invertIfNegative val="0"/>
                <c:dLbls>
                  <c:delete val="1"/>
                </c:dLbls>
                <c:cat>
                  <c:strRef>
                    <c:extLst>
                      <c:ext uri="{02D57815-91ED-43cb-92C2-25804820EDAC}">
                        <c15:formulaRef>
                          <c15:sqref>'Cero Papel'!$A$16:$A$27</c15:sqref>
                        </c15:formulaRef>
                      </c:ext>
                    </c:extLst>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extLst>
                      <c:ext uri="{02D57815-91ED-43cb-92C2-25804820EDAC}">
                        <c15:formulaRef>
                          <c15:sqref>'Cero Papel'!$B$16:$B$27</c15:sqref>
                        </c15:formulaRef>
                      </c:ext>
                    </c:extLst>
                    <c:numCache>
                      <c:formatCode>0</c:formatCode>
                      <c:ptCount val="12"/>
                    </c:numCache>
                  </c:numRef>
                </c:val>
                <c:extLst>
                  <c:ext xmlns:c16="http://schemas.microsoft.com/office/drawing/2014/chart" uri="{C3380CC4-5D6E-409C-BE32-E72D297353CC}">
                    <c16:uniqueId val="{00000001-2911-4549-A792-0191A54904B7}"/>
                  </c:ext>
                </c:extLst>
              </c15:ser>
            </c15:filteredBarSeries>
          </c:ext>
        </c:extLst>
      </c:barChart>
      <c:catAx>
        <c:axId val="70413087"/>
        <c:scaling>
          <c:orientation val="minMax"/>
        </c:scaling>
        <c:delete val="0"/>
        <c:axPos val="b"/>
        <c:title>
          <c:tx>
            <c:rich>
              <a:bodyPr rot="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US" sz="900" b="1"/>
                  <a:t>TIEMPO (mes)</a:t>
                </a:r>
              </a:p>
            </c:rich>
          </c:tx>
          <c:layout>
            <c:manualLayout>
              <c:xMode val="edge"/>
              <c:yMode val="edge"/>
              <c:x val="0.38091133333333332"/>
              <c:y val="0.90122751322751316"/>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70413503"/>
        <c:crosses val="autoZero"/>
        <c:auto val="1"/>
        <c:lblAlgn val="ctr"/>
        <c:lblOffset val="100"/>
        <c:noMultiLvlLbl val="0"/>
      </c:catAx>
      <c:valAx>
        <c:axId val="70413503"/>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US" sz="900" b="1"/>
                  <a:t>N° RESMAS</a:t>
                </a:r>
              </a:p>
            </c:rich>
          </c:tx>
          <c:overlay val="0"/>
          <c:spPr>
            <a:noFill/>
            <a:ln>
              <a:noFill/>
            </a:ln>
            <a:effectLst/>
          </c:spPr>
          <c:txPr>
            <a:bodyPr rot="-540000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8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70413087"/>
        <c:crosses val="autoZero"/>
        <c:crossBetween val="between"/>
      </c:valAx>
      <c:spPr>
        <a:noFill/>
        <a:ln>
          <a:noFill/>
        </a:ln>
        <a:effectLst/>
      </c:spPr>
    </c:plotArea>
    <c:legend>
      <c:legendPos val="b"/>
      <c:layout>
        <c:manualLayout>
          <c:xMode val="edge"/>
          <c:yMode val="edge"/>
          <c:x val="0.35098533333333332"/>
          <c:y val="0.96707891803064006"/>
          <c:w val="0.28800707718934476"/>
          <c:h val="3.0984078021175185E-2"/>
        </c:manualLayout>
      </c:layout>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1" i="0" u="none" strike="noStrike" kern="1200" spc="0" baseline="0">
                <a:solidFill>
                  <a:sysClr val="windowText" lastClr="000000"/>
                </a:solidFill>
                <a:latin typeface="Verdana" panose="020B0604030504040204" pitchFamily="34" charset="0"/>
                <a:ea typeface="Verdana" panose="020B0604030504040204" pitchFamily="34" charset="0"/>
                <a:cs typeface="+mn-cs"/>
              </a:defRPr>
            </a:pPr>
            <a:r>
              <a:rPr lang="en-US" b="1">
                <a:solidFill>
                  <a:sysClr val="windowText" lastClr="000000"/>
                </a:solidFill>
              </a:rPr>
              <a:t>Uso de OneDrive por trimestre</a:t>
            </a:r>
          </a:p>
        </c:rich>
      </c:tx>
      <c:overlay val="0"/>
      <c:spPr>
        <a:noFill/>
        <a:ln>
          <a:noFill/>
        </a:ln>
        <a:effectLst/>
      </c:spPr>
      <c:txPr>
        <a:bodyPr rot="0" spcFirstLastPara="1" vertOverflow="ellipsis" vert="horz" wrap="square" anchor="ctr" anchorCtr="1"/>
        <a:lstStyle/>
        <a:p>
          <a:pPr>
            <a:defRPr sz="960" b="1" i="0" u="none" strike="noStrike" kern="1200" spc="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autoTitleDeleted val="0"/>
    <c:plotArea>
      <c:layout/>
      <c:barChart>
        <c:barDir val="col"/>
        <c:grouping val="clustered"/>
        <c:varyColors val="0"/>
        <c:ser>
          <c:idx val="0"/>
          <c:order val="0"/>
          <c:tx>
            <c:strRef>
              <c:f>OneDrive!$A$30</c:f>
              <c:strCache>
                <c:ptCount val="1"/>
                <c:pt idx="0">
                  <c:v>TRIMESTRE 1</c:v>
                </c:pt>
              </c:strCache>
            </c:strRef>
          </c:tx>
          <c:spPr>
            <a:solidFill>
              <a:schemeClr val="accent6"/>
            </a:solidFill>
            <a:ln>
              <a:solidFill>
                <a:schemeClr val="accent6"/>
              </a:solidFill>
            </a:ln>
            <a:effectLst/>
          </c:spPr>
          <c:invertIfNegative val="0"/>
          <c:cat>
            <c:strRef>
              <c:f>OneDrive!$B$29:$U$29</c:f>
              <c:strCache>
                <c:ptCount val="20"/>
                <c:pt idx="0">
                  <c:v>Antioquia </c:v>
                </c:pt>
                <c:pt idx="1">
                  <c:v>Atlántico </c:v>
                </c:pt>
                <c:pt idx="2">
                  <c:v>Bolívar / San Andrés </c:v>
                </c:pt>
                <c:pt idx="3">
                  <c:v>Caquetá / Huila </c:v>
                </c:pt>
                <c:pt idx="4">
                  <c:v>Cauca </c:v>
                </c:pt>
                <c:pt idx="5">
                  <c:v>Central </c:v>
                </c:pt>
                <c:pt idx="6">
                  <c:v>Cesar / Guajira </c:v>
                </c:pt>
                <c:pt idx="7">
                  <c:v>Choco </c:v>
                </c:pt>
                <c:pt idx="8">
                  <c:v>Córdoba </c:v>
                </c:pt>
                <c:pt idx="9">
                  <c:v>Eje cafetero </c:v>
                </c:pt>
                <c:pt idx="10">
                  <c:v>Magdalena medio </c:v>
                </c:pt>
                <c:pt idx="11">
                  <c:v>Magdalena </c:v>
                </c:pt>
                <c:pt idx="12">
                  <c:v>Meta y Llanos Orientales </c:v>
                </c:pt>
                <c:pt idx="13">
                  <c:v>Nariño </c:v>
                </c:pt>
                <c:pt idx="14">
                  <c:v>Norte de Santander y Arauca </c:v>
                </c:pt>
                <c:pt idx="15">
                  <c:v>Putumayo </c:v>
                </c:pt>
                <c:pt idx="16">
                  <c:v>Santander </c:v>
                </c:pt>
                <c:pt idx="17">
                  <c:v>Sucre </c:v>
                </c:pt>
                <c:pt idx="18">
                  <c:v>Urabá </c:v>
                </c:pt>
                <c:pt idx="19">
                  <c:v>Valle </c:v>
                </c:pt>
              </c:strCache>
            </c:strRef>
          </c:cat>
          <c:val>
            <c:numRef>
              <c:f>OneDrive!$B$30:$U$30</c:f>
              <c:numCache>
                <c:formatCode>General</c:formatCode>
                <c:ptCount val="20"/>
                <c:pt idx="0">
                  <c:v>466848.39549999998</c:v>
                </c:pt>
                <c:pt idx="1">
                  <c:v>17575.22537</c:v>
                </c:pt>
                <c:pt idx="2">
                  <c:v>130251.59970000001</c:v>
                </c:pt>
                <c:pt idx="3">
                  <c:v>195320.12390000001</c:v>
                </c:pt>
                <c:pt idx="4">
                  <c:v>109976.3438</c:v>
                </c:pt>
                <c:pt idx="5">
                  <c:v>392948.77970000001</c:v>
                </c:pt>
                <c:pt idx="6">
                  <c:v>74756.825389999998</c:v>
                </c:pt>
                <c:pt idx="7">
                  <c:v>85496.226469999994</c:v>
                </c:pt>
                <c:pt idx="8">
                  <c:v>26282.1865</c:v>
                </c:pt>
                <c:pt idx="9">
                  <c:v>193879.40349999999</c:v>
                </c:pt>
                <c:pt idx="10">
                  <c:v>70857.805720000004</c:v>
                </c:pt>
                <c:pt idx="11">
                  <c:v>71321.924010000002</c:v>
                </c:pt>
                <c:pt idx="12">
                  <c:v>455728.71580000001</c:v>
                </c:pt>
                <c:pt idx="13">
                  <c:v>41263.689299999998</c:v>
                </c:pt>
                <c:pt idx="14">
                  <c:v>334456.94829999999</c:v>
                </c:pt>
                <c:pt idx="15">
                  <c:v>217150.74220000001</c:v>
                </c:pt>
                <c:pt idx="16">
                  <c:v>146750.8529</c:v>
                </c:pt>
                <c:pt idx="17">
                  <c:v>450163.92050000001</c:v>
                </c:pt>
                <c:pt idx="18">
                  <c:v>265378.88130000001</c:v>
                </c:pt>
                <c:pt idx="19">
                  <c:v>115861.48330000001</c:v>
                </c:pt>
              </c:numCache>
            </c:numRef>
          </c:val>
          <c:extLst>
            <c:ext xmlns:c16="http://schemas.microsoft.com/office/drawing/2014/chart" uri="{C3380CC4-5D6E-409C-BE32-E72D297353CC}">
              <c16:uniqueId val="{00000000-BF17-45A0-9349-4B08F87EED75}"/>
            </c:ext>
          </c:extLst>
        </c:ser>
        <c:ser>
          <c:idx val="1"/>
          <c:order val="1"/>
          <c:tx>
            <c:strRef>
              <c:f>OneDrive!$A$31</c:f>
              <c:strCache>
                <c:ptCount val="1"/>
                <c:pt idx="0">
                  <c:v>TRIMESTRE 2</c:v>
                </c:pt>
              </c:strCache>
            </c:strRef>
          </c:tx>
          <c:spPr>
            <a:solidFill>
              <a:schemeClr val="accent5"/>
            </a:solidFill>
            <a:ln>
              <a:solidFill>
                <a:schemeClr val="accent5"/>
              </a:solidFill>
            </a:ln>
            <a:effectLst/>
          </c:spPr>
          <c:invertIfNegative val="0"/>
          <c:cat>
            <c:strRef>
              <c:f>OneDrive!$B$29:$U$29</c:f>
              <c:strCache>
                <c:ptCount val="20"/>
                <c:pt idx="0">
                  <c:v>Antioquia </c:v>
                </c:pt>
                <c:pt idx="1">
                  <c:v>Atlántico </c:v>
                </c:pt>
                <c:pt idx="2">
                  <c:v>Bolívar / San Andrés </c:v>
                </c:pt>
                <c:pt idx="3">
                  <c:v>Caquetá / Huila </c:v>
                </c:pt>
                <c:pt idx="4">
                  <c:v>Cauca </c:v>
                </c:pt>
                <c:pt idx="5">
                  <c:v>Central </c:v>
                </c:pt>
                <c:pt idx="6">
                  <c:v>Cesar / Guajira </c:v>
                </c:pt>
                <c:pt idx="7">
                  <c:v>Choco </c:v>
                </c:pt>
                <c:pt idx="8">
                  <c:v>Córdoba </c:v>
                </c:pt>
                <c:pt idx="9">
                  <c:v>Eje cafetero </c:v>
                </c:pt>
                <c:pt idx="10">
                  <c:v>Magdalena medio </c:v>
                </c:pt>
                <c:pt idx="11">
                  <c:v>Magdalena </c:v>
                </c:pt>
                <c:pt idx="12">
                  <c:v>Meta y Llanos Orientales </c:v>
                </c:pt>
                <c:pt idx="13">
                  <c:v>Nariño </c:v>
                </c:pt>
                <c:pt idx="14">
                  <c:v>Norte de Santander y Arauca </c:v>
                </c:pt>
                <c:pt idx="15">
                  <c:v>Putumayo </c:v>
                </c:pt>
                <c:pt idx="16">
                  <c:v>Santander </c:v>
                </c:pt>
                <c:pt idx="17">
                  <c:v>Sucre </c:v>
                </c:pt>
                <c:pt idx="18">
                  <c:v>Urabá </c:v>
                </c:pt>
                <c:pt idx="19">
                  <c:v>Valle </c:v>
                </c:pt>
              </c:strCache>
            </c:strRef>
          </c:cat>
          <c:val>
            <c:numRef>
              <c:f>OneDrive!$B$31:$U$31</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1-BF17-45A0-9349-4B08F87EED75}"/>
            </c:ext>
          </c:extLst>
        </c:ser>
        <c:ser>
          <c:idx val="2"/>
          <c:order val="2"/>
          <c:tx>
            <c:strRef>
              <c:f>OneDrive!$A$32</c:f>
              <c:strCache>
                <c:ptCount val="1"/>
                <c:pt idx="0">
                  <c:v>TRIMESTRE 3</c:v>
                </c:pt>
              </c:strCache>
            </c:strRef>
          </c:tx>
          <c:spPr>
            <a:solidFill>
              <a:schemeClr val="bg1">
                <a:lumMod val="50000"/>
              </a:schemeClr>
            </a:solidFill>
            <a:ln>
              <a:solidFill>
                <a:schemeClr val="bg1">
                  <a:lumMod val="50000"/>
                </a:schemeClr>
              </a:solidFill>
            </a:ln>
            <a:effectLst/>
          </c:spPr>
          <c:invertIfNegative val="0"/>
          <c:cat>
            <c:strRef>
              <c:f>OneDrive!$B$29:$U$29</c:f>
              <c:strCache>
                <c:ptCount val="20"/>
                <c:pt idx="0">
                  <c:v>Antioquia </c:v>
                </c:pt>
                <c:pt idx="1">
                  <c:v>Atlántico </c:v>
                </c:pt>
                <c:pt idx="2">
                  <c:v>Bolívar / San Andrés </c:v>
                </c:pt>
                <c:pt idx="3">
                  <c:v>Caquetá / Huila </c:v>
                </c:pt>
                <c:pt idx="4">
                  <c:v>Cauca </c:v>
                </c:pt>
                <c:pt idx="5">
                  <c:v>Central </c:v>
                </c:pt>
                <c:pt idx="6">
                  <c:v>Cesar / Guajira </c:v>
                </c:pt>
                <c:pt idx="7">
                  <c:v>Choco </c:v>
                </c:pt>
                <c:pt idx="8">
                  <c:v>Córdoba </c:v>
                </c:pt>
                <c:pt idx="9">
                  <c:v>Eje cafetero </c:v>
                </c:pt>
                <c:pt idx="10">
                  <c:v>Magdalena medio </c:v>
                </c:pt>
                <c:pt idx="11">
                  <c:v>Magdalena </c:v>
                </c:pt>
                <c:pt idx="12">
                  <c:v>Meta y Llanos Orientales </c:v>
                </c:pt>
                <c:pt idx="13">
                  <c:v>Nariño </c:v>
                </c:pt>
                <c:pt idx="14">
                  <c:v>Norte de Santander y Arauca </c:v>
                </c:pt>
                <c:pt idx="15">
                  <c:v>Putumayo </c:v>
                </c:pt>
                <c:pt idx="16">
                  <c:v>Santander </c:v>
                </c:pt>
                <c:pt idx="17">
                  <c:v>Sucre </c:v>
                </c:pt>
                <c:pt idx="18">
                  <c:v>Urabá </c:v>
                </c:pt>
                <c:pt idx="19">
                  <c:v>Valle </c:v>
                </c:pt>
              </c:strCache>
            </c:strRef>
          </c:cat>
          <c:val>
            <c:numRef>
              <c:f>OneDrive!$B$32:$U$32</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2-BF17-45A0-9349-4B08F87EED75}"/>
            </c:ext>
          </c:extLst>
        </c:ser>
        <c:ser>
          <c:idx val="3"/>
          <c:order val="3"/>
          <c:tx>
            <c:strRef>
              <c:f>OneDrive!$A$33</c:f>
              <c:strCache>
                <c:ptCount val="1"/>
                <c:pt idx="0">
                  <c:v>TRIMESTRE 4</c:v>
                </c:pt>
              </c:strCache>
            </c:strRef>
          </c:tx>
          <c:spPr>
            <a:solidFill>
              <a:schemeClr val="accent4"/>
            </a:solidFill>
            <a:ln>
              <a:solidFill>
                <a:schemeClr val="accent4"/>
              </a:solidFill>
            </a:ln>
            <a:effectLst/>
          </c:spPr>
          <c:invertIfNegative val="0"/>
          <c:cat>
            <c:strRef>
              <c:f>OneDrive!$B$29:$U$29</c:f>
              <c:strCache>
                <c:ptCount val="20"/>
                <c:pt idx="0">
                  <c:v>Antioquia </c:v>
                </c:pt>
                <c:pt idx="1">
                  <c:v>Atlántico </c:v>
                </c:pt>
                <c:pt idx="2">
                  <c:v>Bolívar / San Andrés </c:v>
                </c:pt>
                <c:pt idx="3">
                  <c:v>Caquetá / Huila </c:v>
                </c:pt>
                <c:pt idx="4">
                  <c:v>Cauca </c:v>
                </c:pt>
                <c:pt idx="5">
                  <c:v>Central </c:v>
                </c:pt>
                <c:pt idx="6">
                  <c:v>Cesar / Guajira </c:v>
                </c:pt>
                <c:pt idx="7">
                  <c:v>Choco </c:v>
                </c:pt>
                <c:pt idx="8">
                  <c:v>Córdoba </c:v>
                </c:pt>
                <c:pt idx="9">
                  <c:v>Eje cafetero </c:v>
                </c:pt>
                <c:pt idx="10">
                  <c:v>Magdalena medio </c:v>
                </c:pt>
                <c:pt idx="11">
                  <c:v>Magdalena </c:v>
                </c:pt>
                <c:pt idx="12">
                  <c:v>Meta y Llanos Orientales </c:v>
                </c:pt>
                <c:pt idx="13">
                  <c:v>Nariño </c:v>
                </c:pt>
                <c:pt idx="14">
                  <c:v>Norte de Santander y Arauca </c:v>
                </c:pt>
                <c:pt idx="15">
                  <c:v>Putumayo </c:v>
                </c:pt>
                <c:pt idx="16">
                  <c:v>Santander </c:v>
                </c:pt>
                <c:pt idx="17">
                  <c:v>Sucre </c:v>
                </c:pt>
                <c:pt idx="18">
                  <c:v>Urabá </c:v>
                </c:pt>
                <c:pt idx="19">
                  <c:v>Valle </c:v>
                </c:pt>
              </c:strCache>
            </c:strRef>
          </c:cat>
          <c:val>
            <c:numRef>
              <c:f>OneDrive!$B$33:$U$33</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3-BF17-45A0-9349-4B08F87EED75}"/>
            </c:ext>
          </c:extLst>
        </c:ser>
        <c:dLbls>
          <c:showLegendKey val="0"/>
          <c:showVal val="0"/>
          <c:showCatName val="0"/>
          <c:showSerName val="0"/>
          <c:showPercent val="0"/>
          <c:showBubbleSize val="0"/>
        </c:dLbls>
        <c:gapWidth val="219"/>
        <c:overlap val="-27"/>
        <c:axId val="1355027871"/>
        <c:axId val="1355028287"/>
      </c:barChart>
      <c:catAx>
        <c:axId val="13550278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355028287"/>
        <c:crosses val="autoZero"/>
        <c:auto val="1"/>
        <c:lblAlgn val="ctr"/>
        <c:lblOffset val="100"/>
        <c:noMultiLvlLbl val="0"/>
      </c:catAx>
      <c:valAx>
        <c:axId val="13550282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3550278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960" b="1" i="0" u="none" strike="noStrike" kern="1200" spc="0" baseline="0">
                <a:solidFill>
                  <a:sysClr val="windowText" lastClr="000000"/>
                </a:solidFill>
                <a:latin typeface="Verdana" panose="020B0604030504040204" pitchFamily="34" charset="0"/>
                <a:ea typeface="Verdana" panose="020B0604030504040204" pitchFamily="34" charset="0"/>
                <a:cs typeface="+mn-cs"/>
              </a:defRPr>
            </a:pPr>
            <a:r>
              <a:rPr lang="en-US" b="1">
                <a:solidFill>
                  <a:sysClr val="windowText" lastClr="000000"/>
                </a:solidFill>
              </a:rPr>
              <a:t>Uso de OneDrive por trimestre</a:t>
            </a:r>
          </a:p>
        </c:rich>
      </c:tx>
      <c:overlay val="0"/>
      <c:spPr>
        <a:noFill/>
        <a:ln>
          <a:noFill/>
        </a:ln>
        <a:effectLst/>
      </c:spPr>
      <c:txPr>
        <a:bodyPr rot="0" spcFirstLastPara="1" vertOverflow="ellipsis" vert="horz" wrap="square" anchor="ctr" anchorCtr="1"/>
        <a:lstStyle/>
        <a:p>
          <a:pPr>
            <a:defRPr sz="960" b="1" i="0" u="none" strike="noStrike" kern="1200" spc="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0.1129091128902469"/>
          <c:y val="7.8534308497705665E-2"/>
          <c:w val="0.87242161565276721"/>
          <c:h val="0.48090073098270314"/>
        </c:manualLayout>
      </c:layout>
      <c:barChart>
        <c:barDir val="col"/>
        <c:grouping val="clustered"/>
        <c:varyColors val="0"/>
        <c:ser>
          <c:idx val="0"/>
          <c:order val="0"/>
          <c:tx>
            <c:strRef>
              <c:f>OneDrive!$A$62</c:f>
              <c:strCache>
                <c:ptCount val="1"/>
                <c:pt idx="0">
                  <c:v>TRIMESTRE 1</c:v>
                </c:pt>
              </c:strCache>
            </c:strRef>
          </c:tx>
          <c:spPr>
            <a:solidFill>
              <a:schemeClr val="accent6"/>
            </a:solidFill>
            <a:ln>
              <a:solidFill>
                <a:schemeClr val="accent6"/>
              </a:solidFill>
            </a:ln>
            <a:effectLst/>
          </c:spPr>
          <c:invertIfNegative val="0"/>
          <c:cat>
            <c:strRef>
              <c:extLst>
                <c:ext xmlns:c15="http://schemas.microsoft.com/office/drawing/2012/chart" uri="{02D57815-91ED-43cb-92C2-25804820EDAC}">
                  <c15:fullRef>
                    <c15:sqref>OneDrive!$B$61:$S$61</c15:sqref>
                  </c15:fullRef>
                </c:ext>
              </c:extLst>
              <c:f>(OneDrive!$B$61:$H$61,OneDrive!$J$61:$S$61)</c:f>
              <c:strCache>
                <c:ptCount val="17"/>
                <c:pt idx="0">
                  <c:v>Comunicación Estratégica</c:v>
                </c:pt>
                <c:pt idx="1">
                  <c:v>Direccionamiento Estratégico</c:v>
                </c:pt>
                <c:pt idx="2">
                  <c:v>Evaluación Independiente</c:v>
                </c:pt>
                <c:pt idx="3">
                  <c:v>Gestión Administrativa y Documental</c:v>
                </c:pt>
                <c:pt idx="4">
                  <c:v>Gestión Contractual</c:v>
                </c:pt>
                <c:pt idx="5">
                  <c:v>Gestión de la Información</c:v>
                </c:pt>
                <c:pt idx="6">
                  <c:v>Gestión de Talento Humano</c:v>
                </c:pt>
                <c:pt idx="7">
                  <c:v>Red Nacional de la Información</c:v>
                </c:pt>
                <c:pt idx="8">
                  <c:v>Gestión Financiera</c:v>
                </c:pt>
                <c:pt idx="9">
                  <c:v>Gestión Interinstitucional</c:v>
                </c:pt>
                <c:pt idx="10">
                  <c:v>Gestión Jurídica</c:v>
                </c:pt>
                <c:pt idx="11">
                  <c:v>Gestión para la Asistencia</c:v>
                </c:pt>
                <c:pt idx="12">
                  <c:v>Participación y Visibilización</c:v>
                </c:pt>
                <c:pt idx="13">
                  <c:v>Prevención Urgente y Atención en la Inmediatez</c:v>
                </c:pt>
                <c:pt idx="14">
                  <c:v>Registro y Valoración</c:v>
                </c:pt>
                <c:pt idx="15">
                  <c:v>Relación con el Ciudadano</c:v>
                </c:pt>
                <c:pt idx="16">
                  <c:v>Reparación Integral</c:v>
                </c:pt>
              </c:strCache>
            </c:strRef>
          </c:cat>
          <c:val>
            <c:numRef>
              <c:extLst>
                <c:ext xmlns:c15="http://schemas.microsoft.com/office/drawing/2012/chart" uri="{02D57815-91ED-43cb-92C2-25804820EDAC}">
                  <c15:fullRef>
                    <c15:sqref>OneDrive!$B$62:$S$62</c15:sqref>
                  </c15:fullRef>
                </c:ext>
              </c:extLst>
              <c:f>(OneDrive!$B$62:$H$62,OneDrive!$J$62:$S$62)</c:f>
              <c:numCache>
                <c:formatCode>General</c:formatCode>
                <c:ptCount val="17"/>
                <c:pt idx="0">
                  <c:v>3776359.9369999999</c:v>
                </c:pt>
                <c:pt idx="1">
                  <c:v>2223235.5720000002</c:v>
                </c:pt>
                <c:pt idx="2">
                  <c:v>169930.1623</c:v>
                </c:pt>
                <c:pt idx="3">
                  <c:v>2821936.1069999998</c:v>
                </c:pt>
                <c:pt idx="4">
                  <c:v>1572570.024</c:v>
                </c:pt>
                <c:pt idx="5">
                  <c:v>3981357.9198369998</c:v>
                </c:pt>
                <c:pt idx="6">
                  <c:v>2375134.0268160002</c:v>
                </c:pt>
                <c:pt idx="7">
                  <c:v>7420655.3623550003</c:v>
                </c:pt>
                <c:pt idx="8">
                  <c:v>3613094.439946</c:v>
                </c:pt>
                <c:pt idx="9">
                  <c:v>2382193.8631679998</c:v>
                </c:pt>
                <c:pt idx="10">
                  <c:v>3243824.569288</c:v>
                </c:pt>
                <c:pt idx="11">
                  <c:v>6449753.2757029999</c:v>
                </c:pt>
                <c:pt idx="12">
                  <c:v>474750.80638600001</c:v>
                </c:pt>
                <c:pt idx="13">
                  <c:v>1769631.0768510001</c:v>
                </c:pt>
                <c:pt idx="14">
                  <c:v>3028436.2899819999</c:v>
                </c:pt>
                <c:pt idx="15">
                  <c:v>1752602.242078</c:v>
                </c:pt>
                <c:pt idx="16">
                  <c:v>3290070.511651</c:v>
                </c:pt>
              </c:numCache>
            </c:numRef>
          </c:val>
          <c:extLst>
            <c:ext xmlns:c16="http://schemas.microsoft.com/office/drawing/2014/chart" uri="{C3380CC4-5D6E-409C-BE32-E72D297353CC}">
              <c16:uniqueId val="{00000000-52E2-4F2A-804F-FD60C0C64477}"/>
            </c:ext>
          </c:extLst>
        </c:ser>
        <c:ser>
          <c:idx val="1"/>
          <c:order val="1"/>
          <c:tx>
            <c:strRef>
              <c:f>OneDrive!$A$63</c:f>
              <c:strCache>
                <c:ptCount val="1"/>
                <c:pt idx="0">
                  <c:v>TRIMESTRE 2</c:v>
                </c:pt>
              </c:strCache>
            </c:strRef>
          </c:tx>
          <c:spPr>
            <a:solidFill>
              <a:schemeClr val="accent5"/>
            </a:solidFill>
            <a:ln>
              <a:solidFill>
                <a:schemeClr val="accent5"/>
              </a:solidFill>
            </a:ln>
            <a:effectLst/>
          </c:spPr>
          <c:invertIfNegative val="0"/>
          <c:cat>
            <c:strRef>
              <c:extLst>
                <c:ext xmlns:c15="http://schemas.microsoft.com/office/drawing/2012/chart" uri="{02D57815-91ED-43cb-92C2-25804820EDAC}">
                  <c15:fullRef>
                    <c15:sqref>OneDrive!$B$61:$S$61</c15:sqref>
                  </c15:fullRef>
                </c:ext>
              </c:extLst>
              <c:f>(OneDrive!$B$61:$H$61,OneDrive!$J$61:$S$61)</c:f>
              <c:strCache>
                <c:ptCount val="17"/>
                <c:pt idx="0">
                  <c:v>Comunicación Estratégica</c:v>
                </c:pt>
                <c:pt idx="1">
                  <c:v>Direccionamiento Estratégico</c:v>
                </c:pt>
                <c:pt idx="2">
                  <c:v>Evaluación Independiente</c:v>
                </c:pt>
                <c:pt idx="3">
                  <c:v>Gestión Administrativa y Documental</c:v>
                </c:pt>
                <c:pt idx="4">
                  <c:v>Gestión Contractual</c:v>
                </c:pt>
                <c:pt idx="5">
                  <c:v>Gestión de la Información</c:v>
                </c:pt>
                <c:pt idx="6">
                  <c:v>Gestión de Talento Humano</c:v>
                </c:pt>
                <c:pt idx="7">
                  <c:v>Red Nacional de la Información</c:v>
                </c:pt>
                <c:pt idx="8">
                  <c:v>Gestión Financiera</c:v>
                </c:pt>
                <c:pt idx="9">
                  <c:v>Gestión Interinstitucional</c:v>
                </c:pt>
                <c:pt idx="10">
                  <c:v>Gestión Jurídica</c:v>
                </c:pt>
                <c:pt idx="11">
                  <c:v>Gestión para la Asistencia</c:v>
                </c:pt>
                <c:pt idx="12">
                  <c:v>Participación y Visibilización</c:v>
                </c:pt>
                <c:pt idx="13">
                  <c:v>Prevención Urgente y Atención en la Inmediatez</c:v>
                </c:pt>
                <c:pt idx="14">
                  <c:v>Registro y Valoración</c:v>
                </c:pt>
                <c:pt idx="15">
                  <c:v>Relación con el Ciudadano</c:v>
                </c:pt>
                <c:pt idx="16">
                  <c:v>Reparación Integral</c:v>
                </c:pt>
              </c:strCache>
            </c:strRef>
          </c:cat>
          <c:val>
            <c:numRef>
              <c:extLst>
                <c:ext xmlns:c15="http://schemas.microsoft.com/office/drawing/2012/chart" uri="{02D57815-91ED-43cb-92C2-25804820EDAC}">
                  <c15:fullRef>
                    <c15:sqref>OneDrive!$B$63:$S$63</c15:sqref>
                  </c15:fullRef>
                </c:ext>
              </c:extLst>
              <c:f>(OneDrive!$B$63:$H$63,OneDrive!$J$63:$S$63)</c:f>
              <c:numCache>
                <c:formatCode>General</c:formatCode>
                <c:ptCount val="17"/>
                <c:pt idx="0">
                  <c:v>7918140.7994480003</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1-52E2-4F2A-804F-FD60C0C64477}"/>
            </c:ext>
          </c:extLst>
        </c:ser>
        <c:ser>
          <c:idx val="2"/>
          <c:order val="2"/>
          <c:tx>
            <c:strRef>
              <c:f>OneDrive!$A$64</c:f>
              <c:strCache>
                <c:ptCount val="1"/>
                <c:pt idx="0">
                  <c:v>TRIMESTRE 3</c:v>
                </c:pt>
              </c:strCache>
            </c:strRef>
          </c:tx>
          <c:spPr>
            <a:solidFill>
              <a:schemeClr val="bg1">
                <a:lumMod val="50000"/>
              </a:schemeClr>
            </a:solidFill>
            <a:ln>
              <a:solidFill>
                <a:schemeClr val="bg1">
                  <a:lumMod val="50000"/>
                </a:schemeClr>
              </a:solidFill>
            </a:ln>
            <a:effectLst/>
          </c:spPr>
          <c:invertIfNegative val="0"/>
          <c:cat>
            <c:strRef>
              <c:extLst>
                <c:ext xmlns:c15="http://schemas.microsoft.com/office/drawing/2012/chart" uri="{02D57815-91ED-43cb-92C2-25804820EDAC}">
                  <c15:fullRef>
                    <c15:sqref>OneDrive!$B$61:$S$61</c15:sqref>
                  </c15:fullRef>
                </c:ext>
              </c:extLst>
              <c:f>(OneDrive!$B$61:$H$61,OneDrive!$J$61:$S$61)</c:f>
              <c:strCache>
                <c:ptCount val="17"/>
                <c:pt idx="0">
                  <c:v>Comunicación Estratégica</c:v>
                </c:pt>
                <c:pt idx="1">
                  <c:v>Direccionamiento Estratégico</c:v>
                </c:pt>
                <c:pt idx="2">
                  <c:v>Evaluación Independiente</c:v>
                </c:pt>
                <c:pt idx="3">
                  <c:v>Gestión Administrativa y Documental</c:v>
                </c:pt>
                <c:pt idx="4">
                  <c:v>Gestión Contractual</c:v>
                </c:pt>
                <c:pt idx="5">
                  <c:v>Gestión de la Información</c:v>
                </c:pt>
                <c:pt idx="6">
                  <c:v>Gestión de Talento Humano</c:v>
                </c:pt>
                <c:pt idx="7">
                  <c:v>Red Nacional de la Información</c:v>
                </c:pt>
                <c:pt idx="8">
                  <c:v>Gestión Financiera</c:v>
                </c:pt>
                <c:pt idx="9">
                  <c:v>Gestión Interinstitucional</c:v>
                </c:pt>
                <c:pt idx="10">
                  <c:v>Gestión Jurídica</c:v>
                </c:pt>
                <c:pt idx="11">
                  <c:v>Gestión para la Asistencia</c:v>
                </c:pt>
                <c:pt idx="12">
                  <c:v>Participación y Visibilización</c:v>
                </c:pt>
                <c:pt idx="13">
                  <c:v>Prevención Urgente y Atención en la Inmediatez</c:v>
                </c:pt>
                <c:pt idx="14">
                  <c:v>Registro y Valoración</c:v>
                </c:pt>
                <c:pt idx="15">
                  <c:v>Relación con el Ciudadano</c:v>
                </c:pt>
                <c:pt idx="16">
                  <c:v>Reparación Integral</c:v>
                </c:pt>
              </c:strCache>
            </c:strRef>
          </c:cat>
          <c:val>
            <c:numRef>
              <c:extLst>
                <c:ext xmlns:c15="http://schemas.microsoft.com/office/drawing/2012/chart" uri="{02D57815-91ED-43cb-92C2-25804820EDAC}">
                  <c15:fullRef>
                    <c15:sqref>OneDrive!$B$64:$S$64</c15:sqref>
                  </c15:fullRef>
                </c:ext>
              </c:extLst>
              <c:f>(OneDrive!$B$64:$H$64,OneDrive!$J$64:$S$64)</c:f>
              <c:numCache>
                <c:formatCode>General</c:formatCode>
                <c:ptCount val="17"/>
                <c:pt idx="0">
                  <c:v>7918140.7994480003</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2-52E2-4F2A-804F-FD60C0C64477}"/>
            </c:ext>
          </c:extLst>
        </c:ser>
        <c:ser>
          <c:idx val="3"/>
          <c:order val="3"/>
          <c:tx>
            <c:strRef>
              <c:f>OneDrive!$A$65</c:f>
              <c:strCache>
                <c:ptCount val="1"/>
                <c:pt idx="0">
                  <c:v>TRIMESTRE 4</c:v>
                </c:pt>
              </c:strCache>
            </c:strRef>
          </c:tx>
          <c:spPr>
            <a:solidFill>
              <a:schemeClr val="accent4"/>
            </a:solidFill>
            <a:ln>
              <a:solidFill>
                <a:schemeClr val="accent4"/>
              </a:solidFill>
            </a:ln>
            <a:effectLst/>
          </c:spPr>
          <c:invertIfNegative val="0"/>
          <c:cat>
            <c:strRef>
              <c:extLst>
                <c:ext xmlns:c15="http://schemas.microsoft.com/office/drawing/2012/chart" uri="{02D57815-91ED-43cb-92C2-25804820EDAC}">
                  <c15:fullRef>
                    <c15:sqref>OneDrive!$B$61:$S$61</c15:sqref>
                  </c15:fullRef>
                </c:ext>
              </c:extLst>
              <c:f>(OneDrive!$B$61:$H$61,OneDrive!$J$61:$S$61)</c:f>
              <c:strCache>
                <c:ptCount val="17"/>
                <c:pt idx="0">
                  <c:v>Comunicación Estratégica</c:v>
                </c:pt>
                <c:pt idx="1">
                  <c:v>Direccionamiento Estratégico</c:v>
                </c:pt>
                <c:pt idx="2">
                  <c:v>Evaluación Independiente</c:v>
                </c:pt>
                <c:pt idx="3">
                  <c:v>Gestión Administrativa y Documental</c:v>
                </c:pt>
                <c:pt idx="4">
                  <c:v>Gestión Contractual</c:v>
                </c:pt>
                <c:pt idx="5">
                  <c:v>Gestión de la Información</c:v>
                </c:pt>
                <c:pt idx="6">
                  <c:v>Gestión de Talento Humano</c:v>
                </c:pt>
                <c:pt idx="7">
                  <c:v>Red Nacional de la Información</c:v>
                </c:pt>
                <c:pt idx="8">
                  <c:v>Gestión Financiera</c:v>
                </c:pt>
                <c:pt idx="9">
                  <c:v>Gestión Interinstitucional</c:v>
                </c:pt>
                <c:pt idx="10">
                  <c:v>Gestión Jurídica</c:v>
                </c:pt>
                <c:pt idx="11">
                  <c:v>Gestión para la Asistencia</c:v>
                </c:pt>
                <c:pt idx="12">
                  <c:v>Participación y Visibilización</c:v>
                </c:pt>
                <c:pt idx="13">
                  <c:v>Prevención Urgente y Atención en la Inmediatez</c:v>
                </c:pt>
                <c:pt idx="14">
                  <c:v>Registro y Valoración</c:v>
                </c:pt>
                <c:pt idx="15">
                  <c:v>Relación con el Ciudadano</c:v>
                </c:pt>
                <c:pt idx="16">
                  <c:v>Reparación Integral</c:v>
                </c:pt>
              </c:strCache>
            </c:strRef>
          </c:cat>
          <c:val>
            <c:numRef>
              <c:extLst>
                <c:ext xmlns:c15="http://schemas.microsoft.com/office/drawing/2012/chart" uri="{02D57815-91ED-43cb-92C2-25804820EDAC}">
                  <c15:fullRef>
                    <c15:sqref>OneDrive!$B$65:$S$65</c15:sqref>
                  </c15:fullRef>
                </c:ext>
              </c:extLst>
              <c:f>(OneDrive!$B$65:$H$65,OneDrive!$J$65:$S$65)</c:f>
              <c:numCache>
                <c:formatCode>General</c:formatCode>
                <c:ptCount val="17"/>
                <c:pt idx="0">
                  <c:v>7918140.7994480003</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3-52E2-4F2A-804F-FD60C0C64477}"/>
            </c:ext>
          </c:extLst>
        </c:ser>
        <c:dLbls>
          <c:showLegendKey val="0"/>
          <c:showVal val="0"/>
          <c:showCatName val="0"/>
          <c:showSerName val="0"/>
          <c:showPercent val="0"/>
          <c:showBubbleSize val="0"/>
        </c:dLbls>
        <c:gapWidth val="150"/>
        <c:axId val="1355027871"/>
        <c:axId val="1355028287"/>
      </c:barChart>
      <c:catAx>
        <c:axId val="13550278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355028287"/>
        <c:crosses val="autoZero"/>
        <c:auto val="1"/>
        <c:lblAlgn val="ctr"/>
        <c:lblOffset val="100"/>
        <c:noMultiLvlLbl val="0"/>
      </c:catAx>
      <c:valAx>
        <c:axId val="13550282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3550278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800">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1" u="none" strike="noStrike" kern="1200" spc="0" baseline="0">
                <a:solidFill>
                  <a:sysClr val="windowText" lastClr="000000"/>
                </a:solidFill>
                <a:latin typeface="Verdana" panose="020B0604030504040204" pitchFamily="34" charset="0"/>
                <a:ea typeface="Verdana" panose="020B0604030504040204" pitchFamily="34" charset="0"/>
                <a:cs typeface="+mn-cs"/>
              </a:defRPr>
            </a:pPr>
            <a:r>
              <a:rPr lang="en-US" b="1" i="1"/>
              <a:t>COMPARATIVO</a:t>
            </a:r>
            <a:r>
              <a:rPr lang="en-US" b="1" i="1" baseline="0"/>
              <a:t> AVALES AMBIENTALES</a:t>
            </a:r>
            <a:r>
              <a:rPr lang="en-US" b="1" i="1"/>
              <a:t> AÑO ANTERIOR VS. AÑO ACTUAL</a:t>
            </a:r>
          </a:p>
        </c:rich>
      </c:tx>
      <c:overlay val="0"/>
      <c:spPr>
        <a:noFill/>
        <a:ln>
          <a:noFill/>
        </a:ln>
        <a:effectLst/>
      </c:spPr>
      <c:txPr>
        <a:bodyPr rot="0" spcFirstLastPara="1" vertOverflow="ellipsis" vert="horz" wrap="square" anchor="ctr" anchorCtr="1"/>
        <a:lstStyle/>
        <a:p>
          <a:pPr>
            <a:defRPr sz="1400" b="1" i="1" u="none" strike="noStrike" kern="1200" spc="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6.5336490474420986E-2"/>
          <c:y val="9.7093905711000364E-2"/>
          <c:w val="0.88953665383292468"/>
          <c:h val="0.73240137983901876"/>
        </c:manualLayout>
      </c:layout>
      <c:lineChart>
        <c:grouping val="standard"/>
        <c:varyColors val="0"/>
        <c:ser>
          <c:idx val="0"/>
          <c:order val="0"/>
          <c:tx>
            <c:v>Avales 2024</c:v>
          </c:tx>
          <c:spPr>
            <a:ln w="38100" cap="rnd">
              <a:solidFill>
                <a:schemeClr val="bg1">
                  <a:lumMod val="50000"/>
                </a:schemeClr>
              </a:solidFill>
              <a:round/>
            </a:ln>
            <a:effectLst/>
          </c:spPr>
          <c:marker>
            <c:symbol val="circle"/>
            <c:size val="5"/>
            <c:spPr>
              <a:solidFill>
                <a:schemeClr val="bg1">
                  <a:lumMod val="50000"/>
                </a:schemeClr>
              </a:solidFill>
              <a:ln w="38100">
                <a:solidFill>
                  <a:schemeClr val="bg1">
                    <a:lumMod val="50000"/>
                  </a:schemeClr>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'Compras sostenibles'!$C$16:$C$27</c:f>
              <c:numCache>
                <c:formatCode>0</c:formatCode>
                <c:ptCount val="12"/>
              </c:numCache>
            </c:numRef>
          </c:val>
          <c:smooth val="0"/>
          <c:extLst>
            <c:ext xmlns:c16="http://schemas.microsoft.com/office/drawing/2014/chart" uri="{C3380CC4-5D6E-409C-BE32-E72D297353CC}">
              <c16:uniqueId val="{00000000-8518-44D7-A0E5-604AE6EF6A80}"/>
            </c:ext>
          </c:extLst>
        </c:ser>
        <c:ser>
          <c:idx val="1"/>
          <c:order val="1"/>
          <c:tx>
            <c:v>Avales 2025</c:v>
          </c:tx>
          <c:spPr>
            <a:ln w="38100" cap="rnd">
              <a:solidFill>
                <a:srgbClr val="FFC000"/>
              </a:solidFill>
              <a:round/>
            </a:ln>
            <a:effectLst/>
          </c:spPr>
          <c:marker>
            <c:symbol val="circle"/>
            <c:size val="5"/>
            <c:spPr>
              <a:solidFill>
                <a:srgbClr val="FFC000"/>
              </a:solidFill>
              <a:ln w="38100">
                <a:solidFill>
                  <a:srgbClr val="FFC000"/>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rgbClr val="FF0000"/>
                </a:solidFill>
                <a:prstDash val="sysDash"/>
              </a:ln>
              <a:effectLst/>
            </c:spPr>
            <c:trendlineType val="linear"/>
            <c:dispRSqr val="0"/>
            <c:dispEq val="0"/>
          </c:trendline>
          <c:trendline>
            <c:spPr>
              <a:ln w="19050" cap="rnd">
                <a:solidFill>
                  <a:schemeClr val="accent2"/>
                </a:solidFill>
                <a:prstDash val="sysDot"/>
              </a:ln>
              <a:effectLst/>
            </c:spPr>
            <c:trendlineType val="linear"/>
            <c:dispRSqr val="0"/>
            <c:dispEq val="0"/>
          </c:trendline>
          <c:cat>
            <c:strLit>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'Compras sostenibles'!$F$16:$F$27</c:f>
              <c:numCache>
                <c:formatCode>0</c:formatCode>
                <c:ptCount val="12"/>
              </c:numCache>
            </c:numRef>
          </c:val>
          <c:smooth val="0"/>
          <c:extLst>
            <c:ext xmlns:c16="http://schemas.microsoft.com/office/drawing/2014/chart" uri="{C3380CC4-5D6E-409C-BE32-E72D297353CC}">
              <c16:uniqueId val="{00000002-8518-44D7-A0E5-604AE6EF6A80}"/>
            </c:ext>
          </c:extLst>
        </c:ser>
        <c:dLbls>
          <c:dLblPos val="t"/>
          <c:showLegendKey val="0"/>
          <c:showVal val="1"/>
          <c:showCatName val="0"/>
          <c:showSerName val="0"/>
          <c:showPercent val="0"/>
          <c:showBubbleSize val="0"/>
        </c:dLbls>
        <c:marker val="1"/>
        <c:smooth val="0"/>
        <c:axId val="70413087"/>
        <c:axId val="70413503"/>
      </c:lineChart>
      <c:catAx>
        <c:axId val="70413087"/>
        <c:scaling>
          <c:orientation val="minMax"/>
        </c:scaling>
        <c:delete val="0"/>
        <c:axPos val="b"/>
        <c:title>
          <c:tx>
            <c:rich>
              <a:bodyPr rot="0" spcFirstLastPara="1" vertOverflow="ellipsis" vert="horz" wrap="square" anchor="ctr" anchorCtr="1"/>
              <a:lstStyle/>
              <a:p>
                <a:pPr>
                  <a:defRPr sz="105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US" sz="1050" b="1"/>
                  <a:t>TIEMPO (mes)</a:t>
                </a:r>
              </a:p>
            </c:rich>
          </c:tx>
          <c:layout>
            <c:manualLayout>
              <c:xMode val="edge"/>
              <c:yMode val="edge"/>
              <c:x val="0.45146692468526178"/>
              <c:y val="0.90458739463734439"/>
            </c:manualLayout>
          </c:layout>
          <c:overlay val="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70413503"/>
        <c:crosses val="autoZero"/>
        <c:auto val="1"/>
        <c:lblAlgn val="ctr"/>
        <c:lblOffset val="100"/>
        <c:noMultiLvlLbl val="0"/>
      </c:catAx>
      <c:valAx>
        <c:axId val="704135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US" b="1"/>
                  <a:t>CONSUMO (m3)</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70413087"/>
        <c:crosses val="autoZero"/>
        <c:crossBetween val="between"/>
      </c:valAx>
      <c:spPr>
        <a:noFill/>
        <a:ln>
          <a:noFill/>
        </a:ln>
        <a:effectLst/>
      </c:spPr>
    </c:plotArea>
    <c:legend>
      <c:legendPos val="b"/>
      <c:legendEntry>
        <c:idx val="3"/>
        <c:delete val="1"/>
      </c:legendEntry>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r>
              <a:rPr lang="en-US" sz="1400" b="1" i="1" u="none" strike="noStrike" kern="1200" spc="0" baseline="0">
                <a:solidFill>
                  <a:sysClr val="windowText" lastClr="000000"/>
                </a:solidFill>
                <a:latin typeface="Verdana" panose="020B0604030504040204" pitchFamily="34" charset="0"/>
                <a:ea typeface="Verdana" panose="020B0604030504040204" pitchFamily="34" charset="0"/>
                <a:cs typeface="+mn-cs"/>
              </a:rPr>
              <a:t>Indicador PER CÁPITA AÑO ACTUAL</a:t>
            </a:r>
          </a:p>
        </c:rich>
      </c:tx>
      <c:overlay val="0"/>
      <c:spPr>
        <a:noFill/>
        <a:ln>
          <a:noFill/>
        </a:ln>
        <a:effectLst/>
      </c:spPr>
      <c:txPr>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6.7288169580976873E-2"/>
          <c:y val="7.2406156331050325E-2"/>
          <c:w val="0.92308408204968739"/>
          <c:h val="0.75958819802697075"/>
        </c:manualLayout>
      </c:layout>
      <c:barChart>
        <c:barDir val="col"/>
        <c:grouping val="clustered"/>
        <c:varyColors val="0"/>
        <c:ser>
          <c:idx val="0"/>
          <c:order val="0"/>
          <c:tx>
            <c:v>Indicador consumo agua 2024</c:v>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delete val="1"/>
          </c:dLbls>
          <c:trendline>
            <c:spPr>
              <a:ln w="19050" cap="rnd">
                <a:solidFill>
                  <a:srgbClr val="D00000"/>
                </a:solidFill>
                <a:prstDash val="sysDash"/>
              </a:ln>
              <a:effectLst/>
            </c:spPr>
            <c:trendlineType val="linear"/>
            <c:dispRSqr val="0"/>
            <c:dispEq val="0"/>
          </c:trendline>
          <c:cat>
            <c:strRef>
              <c:f>'INSTRUCTIVO-Agua'!$A$16:$A$27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'INSTRUCTIVO-Agua'!$N$16:$N$27</c:f>
              <c:numCache>
                <c:formatCode>0%</c:formatCode>
                <c:ptCount val="12"/>
                <c:pt idx="0">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A10E-4A5D-9A09-975A1740E43E}"/>
            </c:ext>
          </c:extLst>
        </c:ser>
        <c:dLbls>
          <c:dLblPos val="outEnd"/>
          <c:showLegendKey val="0"/>
          <c:showVal val="1"/>
          <c:showCatName val="0"/>
          <c:showSerName val="0"/>
          <c:showPercent val="0"/>
          <c:showBubbleSize val="0"/>
        </c:dLbls>
        <c:gapWidth val="164"/>
        <c:axId val="1550248848"/>
        <c:axId val="1550260912"/>
      </c:barChart>
      <c:lineChart>
        <c:grouping val="standard"/>
        <c:varyColors val="0"/>
        <c:ser>
          <c:idx val="1"/>
          <c:order val="1"/>
          <c:tx>
            <c:v>Meta</c:v>
          </c:tx>
          <c:spPr>
            <a:ln w="28575" cap="rnd">
              <a:solidFill>
                <a:srgbClr val="00B050"/>
              </a:solidFill>
              <a:prstDash val="dash"/>
              <a:round/>
            </a:ln>
            <a:effectLst/>
          </c:spPr>
          <c:marker>
            <c:symbol val="none"/>
          </c:marker>
          <c:cat>
            <c:strRef>
              <c:f>'INSTRUCTIVO-Agua'!$A$16:$A$27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'INSTRUCTIVO-Agua'!$W$16:$W$27</c:f>
              <c:numCache>
                <c:formatCode>0%</c:formatCode>
                <c:ptCount val="12"/>
                <c:pt idx="0">
                  <c:v>0.2</c:v>
                </c:pt>
                <c:pt idx="1">
                  <c:v>0.2</c:v>
                </c:pt>
                <c:pt idx="2">
                  <c:v>0.2</c:v>
                </c:pt>
                <c:pt idx="3">
                  <c:v>0.2</c:v>
                </c:pt>
                <c:pt idx="4">
                  <c:v>0.2</c:v>
                </c:pt>
                <c:pt idx="5">
                  <c:v>0.2</c:v>
                </c:pt>
                <c:pt idx="6">
                  <c:v>0.2</c:v>
                </c:pt>
                <c:pt idx="7">
                  <c:v>0.2</c:v>
                </c:pt>
                <c:pt idx="8">
                  <c:v>0.2</c:v>
                </c:pt>
                <c:pt idx="9">
                  <c:v>0.2</c:v>
                </c:pt>
                <c:pt idx="10">
                  <c:v>0.2</c:v>
                </c:pt>
                <c:pt idx="11">
                  <c:v>0.2</c:v>
                </c:pt>
              </c:numCache>
            </c:numRef>
          </c:val>
          <c:smooth val="0"/>
          <c:extLst>
            <c:ext xmlns:c16="http://schemas.microsoft.com/office/drawing/2014/chart" uri="{C3380CC4-5D6E-409C-BE32-E72D297353CC}">
              <c16:uniqueId val="{00000002-A10E-4A5D-9A09-975A1740E43E}"/>
            </c:ext>
          </c:extLst>
        </c:ser>
        <c:dLbls>
          <c:showLegendKey val="0"/>
          <c:showVal val="0"/>
          <c:showCatName val="0"/>
          <c:showSerName val="0"/>
          <c:showPercent val="0"/>
          <c:showBubbleSize val="0"/>
        </c:dLbls>
        <c:marker val="1"/>
        <c:smooth val="0"/>
        <c:axId val="605853712"/>
        <c:axId val="605859536"/>
      </c:lineChart>
      <c:catAx>
        <c:axId val="155024884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550260912"/>
        <c:crosses val="autoZero"/>
        <c:auto val="1"/>
        <c:lblAlgn val="ctr"/>
        <c:lblOffset val="100"/>
        <c:noMultiLvlLbl val="0"/>
      </c:catAx>
      <c:valAx>
        <c:axId val="1550260912"/>
        <c:scaling>
          <c:orientation val="minMax"/>
        </c:scaling>
        <c:delete val="0"/>
        <c:axPos val="l"/>
        <c:majorGridlines>
          <c:spPr>
            <a:ln>
              <a:solidFill>
                <a:schemeClr val="tx1">
                  <a:lumMod val="15000"/>
                  <a:lumOff val="85000"/>
                </a:schemeClr>
              </a:solidFill>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550248848"/>
        <c:crosses val="autoZero"/>
        <c:crossBetween val="between"/>
      </c:valAx>
      <c:valAx>
        <c:axId val="605859536"/>
        <c:scaling>
          <c:orientation val="minMax"/>
        </c:scaling>
        <c:delete val="1"/>
        <c:axPos val="r"/>
        <c:numFmt formatCode="0%" sourceLinked="1"/>
        <c:majorTickMark val="none"/>
        <c:minorTickMark val="none"/>
        <c:tickLblPos val="nextTo"/>
        <c:crossAx val="605853712"/>
        <c:crosses val="max"/>
        <c:crossBetween val="between"/>
      </c:valAx>
      <c:catAx>
        <c:axId val="605853712"/>
        <c:scaling>
          <c:orientation val="minMax"/>
        </c:scaling>
        <c:delete val="1"/>
        <c:axPos val="b"/>
        <c:numFmt formatCode="General" sourceLinked="1"/>
        <c:majorTickMark val="out"/>
        <c:minorTickMark val="none"/>
        <c:tickLblPos val="nextTo"/>
        <c:crossAx val="605859536"/>
        <c:crosses val="autoZero"/>
        <c:auto val="1"/>
        <c:lblAlgn val="ctr"/>
        <c:lblOffset val="100"/>
        <c:noMultiLvlLbl val="0"/>
      </c:catAx>
      <c:spPr>
        <a:noFill/>
        <a:ln>
          <a:noFill/>
        </a:ln>
        <a:effectLst/>
      </c:spPr>
    </c:plotArea>
    <c:legend>
      <c:legendPos val="t"/>
      <c:layout>
        <c:manualLayout>
          <c:xMode val="edge"/>
          <c:yMode val="edge"/>
          <c:x val="9.4975343015348851E-2"/>
          <c:y val="0.94486516828412814"/>
          <c:w val="0.89999996909869229"/>
          <c:h val="5.304565806146927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2">
          <a:lumMod val="25000"/>
        </a:schemeClr>
      </a:solidFill>
      <a:round/>
    </a:ln>
    <a:effectLst/>
  </c:spPr>
  <c:txPr>
    <a:bodyPr/>
    <a:lstStyle/>
    <a:p>
      <a:pPr>
        <a:defRPr>
          <a:solidFill>
            <a:schemeClr val="tx1"/>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r>
              <a:rPr lang="en-US" sz="1400" b="1" i="1" u="none" strike="noStrike" kern="1200" spc="0" baseline="0">
                <a:solidFill>
                  <a:sysClr val="windowText" lastClr="000000"/>
                </a:solidFill>
                <a:latin typeface="Verdana" panose="020B0604030504040204" pitchFamily="34" charset="0"/>
                <a:ea typeface="Verdana" panose="020B0604030504040204" pitchFamily="34" charset="0"/>
                <a:cs typeface="+mn-cs"/>
              </a:rPr>
              <a:t>Indicador AVALES AMBIENTALES AÑO ACTUAL</a:t>
            </a:r>
          </a:p>
        </c:rich>
      </c:tx>
      <c:overlay val="0"/>
      <c:spPr>
        <a:noFill/>
        <a:ln>
          <a:noFill/>
        </a:ln>
        <a:effectLst/>
      </c:spPr>
      <c:txPr>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6.7288169580976873E-2"/>
          <c:y val="7.2406156331050325E-2"/>
          <c:w val="0.92308408204968739"/>
          <c:h val="0.75732112627933346"/>
        </c:manualLayout>
      </c:layout>
      <c:barChart>
        <c:barDir val="col"/>
        <c:grouping val="clustered"/>
        <c:varyColors val="0"/>
        <c:ser>
          <c:idx val="0"/>
          <c:order val="0"/>
          <c:tx>
            <c:v>Indicador avales ambientales 2025</c:v>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1"/>
          <c:dLbls>
            <c:spPr>
              <a:noFill/>
              <a:ln>
                <a:noFill/>
              </a:ln>
              <a:effectLst/>
            </c:spPr>
            <c:txPr>
              <a:bodyPr rot="0" spcFirstLastPara="1" vertOverflow="ellipsis" vert="horz" wrap="square" anchor="ctr" anchorCtr="0"/>
              <a:lstStyle/>
              <a:p>
                <a:pPr>
                  <a:defRPr sz="900" b="0" i="1"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spPr>
              <a:ln w="19050" cap="rnd">
                <a:solidFill>
                  <a:srgbClr val="D00000"/>
                </a:solidFill>
                <a:prstDash val="sysDash"/>
              </a:ln>
              <a:effectLst/>
            </c:spPr>
            <c:trendlineType val="linear"/>
            <c:dispRSqr val="0"/>
            <c:dispEq val="0"/>
          </c:trendline>
          <c:cat>
            <c:strRef>
              <c:f>'Compras sostenibles'!$A$16:$A$27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'Compras sostenibles'!$H$16:$H$27</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8DFD-4811-B2DE-8AB5196426BE}"/>
            </c:ext>
          </c:extLst>
        </c:ser>
        <c:dLbls>
          <c:dLblPos val="outEnd"/>
          <c:showLegendKey val="0"/>
          <c:showVal val="1"/>
          <c:showCatName val="0"/>
          <c:showSerName val="0"/>
          <c:showPercent val="0"/>
          <c:showBubbleSize val="0"/>
        </c:dLbls>
        <c:gapWidth val="164"/>
        <c:axId val="1550248848"/>
        <c:axId val="1550260912"/>
      </c:barChart>
      <c:lineChart>
        <c:grouping val="standard"/>
        <c:varyColors val="0"/>
        <c:ser>
          <c:idx val="1"/>
          <c:order val="1"/>
          <c:tx>
            <c:v>Meta</c:v>
          </c:tx>
          <c:spPr>
            <a:ln w="28575" cap="rnd">
              <a:solidFill>
                <a:srgbClr val="00B050"/>
              </a:solidFill>
              <a:prstDash val="dash"/>
              <a:round/>
            </a:ln>
            <a:effectLst/>
          </c:spPr>
          <c:marker>
            <c:symbol val="none"/>
          </c:marker>
          <c:cat>
            <c:strRef>
              <c:f>'Compras sostenibles'!$A$16:$A$27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'Compras sostenibles'!$Q$16:$Q$27</c:f>
              <c:numCache>
                <c:formatCode>0%</c:formatCode>
                <c:ptCount val="12"/>
                <c:pt idx="0">
                  <c:v>0.2</c:v>
                </c:pt>
                <c:pt idx="1">
                  <c:v>0.2</c:v>
                </c:pt>
                <c:pt idx="2">
                  <c:v>0.2</c:v>
                </c:pt>
                <c:pt idx="3">
                  <c:v>0.2</c:v>
                </c:pt>
                <c:pt idx="4">
                  <c:v>0.2</c:v>
                </c:pt>
                <c:pt idx="5">
                  <c:v>0.2</c:v>
                </c:pt>
                <c:pt idx="6">
                  <c:v>0.2</c:v>
                </c:pt>
                <c:pt idx="7">
                  <c:v>0.2</c:v>
                </c:pt>
                <c:pt idx="8">
                  <c:v>0.2</c:v>
                </c:pt>
                <c:pt idx="9">
                  <c:v>0.2</c:v>
                </c:pt>
                <c:pt idx="10">
                  <c:v>0.2</c:v>
                </c:pt>
                <c:pt idx="11">
                  <c:v>0.2</c:v>
                </c:pt>
              </c:numCache>
            </c:numRef>
          </c:val>
          <c:smooth val="0"/>
          <c:extLst>
            <c:ext xmlns:c16="http://schemas.microsoft.com/office/drawing/2014/chart" uri="{C3380CC4-5D6E-409C-BE32-E72D297353CC}">
              <c16:uniqueId val="{00000002-8DFD-4811-B2DE-8AB5196426BE}"/>
            </c:ext>
          </c:extLst>
        </c:ser>
        <c:dLbls>
          <c:showLegendKey val="0"/>
          <c:showVal val="0"/>
          <c:showCatName val="0"/>
          <c:showSerName val="0"/>
          <c:showPercent val="0"/>
          <c:showBubbleSize val="0"/>
        </c:dLbls>
        <c:marker val="1"/>
        <c:smooth val="0"/>
        <c:axId val="605853712"/>
        <c:axId val="605859536"/>
      </c:lineChart>
      <c:catAx>
        <c:axId val="155024884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550260912"/>
        <c:crosses val="autoZero"/>
        <c:auto val="1"/>
        <c:lblAlgn val="ctr"/>
        <c:lblOffset val="100"/>
        <c:noMultiLvlLbl val="0"/>
      </c:catAx>
      <c:valAx>
        <c:axId val="1550260912"/>
        <c:scaling>
          <c:orientation val="minMax"/>
        </c:scaling>
        <c:delete val="0"/>
        <c:axPos val="l"/>
        <c:majorGridlines>
          <c:spPr>
            <a:ln>
              <a:solidFill>
                <a:schemeClr val="tx1">
                  <a:lumMod val="15000"/>
                  <a:lumOff val="85000"/>
                </a:schemeClr>
              </a:solidFill>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550248848"/>
        <c:crosses val="autoZero"/>
        <c:crossBetween val="between"/>
      </c:valAx>
      <c:valAx>
        <c:axId val="605859536"/>
        <c:scaling>
          <c:orientation val="minMax"/>
        </c:scaling>
        <c:delete val="1"/>
        <c:axPos val="r"/>
        <c:numFmt formatCode="0%" sourceLinked="1"/>
        <c:majorTickMark val="none"/>
        <c:minorTickMark val="none"/>
        <c:tickLblPos val="nextTo"/>
        <c:crossAx val="605853712"/>
        <c:crosses val="max"/>
        <c:crossBetween val="between"/>
      </c:valAx>
      <c:catAx>
        <c:axId val="605853712"/>
        <c:scaling>
          <c:orientation val="minMax"/>
        </c:scaling>
        <c:delete val="1"/>
        <c:axPos val="b"/>
        <c:numFmt formatCode="General" sourceLinked="1"/>
        <c:majorTickMark val="out"/>
        <c:minorTickMark val="none"/>
        <c:tickLblPos val="nextTo"/>
        <c:crossAx val="605859536"/>
        <c:crosses val="autoZero"/>
        <c:auto val="1"/>
        <c:lblAlgn val="ctr"/>
        <c:lblOffset val="100"/>
        <c:noMultiLvlLbl val="0"/>
      </c:catAx>
      <c:spPr>
        <a:noFill/>
        <a:ln>
          <a:noFill/>
        </a:ln>
        <a:effectLst/>
      </c:spPr>
    </c:plotArea>
    <c:legend>
      <c:legendPos val="t"/>
      <c:layout>
        <c:manualLayout>
          <c:xMode val="edge"/>
          <c:yMode val="edge"/>
          <c:x val="9.4975343015348851E-2"/>
          <c:y val="0.94486516828412814"/>
          <c:w val="0.89999996909869229"/>
          <c:h val="5.304565806146927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2">
          <a:lumMod val="25000"/>
        </a:schemeClr>
      </a:solidFill>
      <a:round/>
    </a:ln>
    <a:effectLst/>
  </c:spPr>
  <c:txPr>
    <a:bodyPr/>
    <a:lstStyle/>
    <a:p>
      <a:pPr>
        <a:defRPr>
          <a:solidFill>
            <a:schemeClr val="tx1"/>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1" i="1" u="none" strike="noStrike" kern="1200" spc="0" baseline="0">
                <a:solidFill>
                  <a:schemeClr val="tx1"/>
                </a:solidFill>
                <a:latin typeface="Verdana" panose="020B0604030504040204" pitchFamily="34" charset="0"/>
                <a:ea typeface="Verdana" panose="020B0604030504040204" pitchFamily="34" charset="0"/>
                <a:cs typeface="+mn-cs"/>
              </a:defRPr>
            </a:pPr>
            <a:r>
              <a:rPr lang="en-US" sz="1400" i="1"/>
              <a:t>COMPARACIÓN DE ACTIVIDAADES EJECUTADAS AÑO ANTERIOR VS. AÑO ACTUAL</a:t>
            </a:r>
          </a:p>
        </c:rich>
      </c:tx>
      <c:layout>
        <c:manualLayout>
          <c:xMode val="edge"/>
          <c:yMode val="edge"/>
          <c:x val="0.1175913325541776"/>
          <c:y val="5.5598851352159726E-3"/>
        </c:manualLayout>
      </c:layout>
      <c:overlay val="0"/>
      <c:spPr>
        <a:noFill/>
        <a:ln>
          <a:noFill/>
        </a:ln>
        <a:effectLst/>
      </c:spPr>
      <c:txPr>
        <a:bodyPr rot="0" spcFirstLastPara="1" vertOverflow="ellipsis" vert="horz" wrap="square" anchor="ctr" anchorCtr="1"/>
        <a:lstStyle/>
        <a:p>
          <a:pPr>
            <a:defRPr sz="1400" b="1" i="1" u="none" strike="noStrike" kern="1200" spc="0" baseline="0">
              <a:solidFill>
                <a:schemeClr val="tx1"/>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6.1660851544912125E-2"/>
          <c:y val="0.14277605846629748"/>
          <c:w val="0.91389156573382846"/>
          <c:h val="0.60723806174441231"/>
        </c:manualLayout>
      </c:layout>
      <c:lineChart>
        <c:grouping val="standard"/>
        <c:varyColors val="0"/>
        <c:ser>
          <c:idx val="0"/>
          <c:order val="0"/>
          <c:tx>
            <c:v>2024</c:v>
          </c:tx>
          <c:spPr>
            <a:ln w="28575" cap="rnd">
              <a:solidFill>
                <a:sysClr val="window" lastClr="FFFFFF">
                  <a:lumMod val="50000"/>
                </a:sysClr>
              </a:solidFill>
              <a:round/>
            </a:ln>
            <a:effectLst/>
          </c:spPr>
          <c:marker>
            <c:symbol val="circle"/>
            <c:size val="7"/>
            <c:spPr>
              <a:solidFill>
                <a:sysClr val="window" lastClr="FFFFFF">
                  <a:lumMod val="50000"/>
                </a:sysClr>
              </a:solidFill>
              <a:ln w="9525">
                <a:solidFill>
                  <a:sysClr val="window" lastClr="FFFFFF">
                    <a:lumMod val="50000"/>
                  </a:sysClr>
                </a:solidFill>
              </a:ln>
              <a:effectLst/>
            </c:spPr>
          </c:marker>
          <c:dLbls>
            <c:dLbl>
              <c:idx val="5"/>
              <c:layout>
                <c:manualLayout>
                  <c:x val="-1.8181418056094575E-2"/>
                  <c:y val="-3.6741410038546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3CE-4859-8C9D-24EBF48C57CD}"/>
                </c:ext>
              </c:extLst>
            </c:dLbl>
            <c:dLbl>
              <c:idx val="7"/>
              <c:layout>
                <c:manualLayout>
                  <c:x val="-1.8181418056094575E-2"/>
                  <c:y val="3.695196253160359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3CE-4859-8C9D-24EBF48C57C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'Prácticas sostenibles'!$A$16:$A$27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'Prácticas sostenibles'!$C$16:$C$27</c:f>
              <c:numCache>
                <c:formatCode>0</c:formatCode>
                <c:ptCount val="12"/>
              </c:numCache>
            </c:numRef>
          </c:val>
          <c:smooth val="0"/>
          <c:extLst>
            <c:ext xmlns:c16="http://schemas.microsoft.com/office/drawing/2014/chart" uri="{C3380CC4-5D6E-409C-BE32-E72D297353CC}">
              <c16:uniqueId val="{00000000-05CB-4F1B-9B3B-6757C37D32B5}"/>
            </c:ext>
          </c:extLst>
        </c:ser>
        <c:ser>
          <c:idx val="1"/>
          <c:order val="1"/>
          <c:tx>
            <c:v>2025</c:v>
          </c:tx>
          <c:spPr>
            <a:ln w="28575" cap="rnd">
              <a:solidFill>
                <a:srgbClr val="FFC000"/>
              </a:solidFill>
              <a:round/>
            </a:ln>
            <a:effectLst/>
          </c:spPr>
          <c:marker>
            <c:symbol val="circle"/>
            <c:size val="7"/>
            <c:spPr>
              <a:solidFill>
                <a:srgbClr val="FFC000"/>
              </a:solidFill>
              <a:ln w="9525">
                <a:solidFill>
                  <a:srgbClr val="FFC000"/>
                </a:solidFill>
              </a:ln>
              <a:effectLst/>
            </c:spPr>
          </c:marker>
          <c:dLbls>
            <c:dLbl>
              <c:idx val="3"/>
              <c:layout>
                <c:manualLayout>
                  <c:x val="-1.8672667297154326E-2"/>
                  <c:y val="-2.63088200507102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E38-478F-9846-17A4D23E7F62}"/>
                </c:ext>
              </c:extLst>
            </c:dLbl>
            <c:dLbl>
              <c:idx val="4"/>
              <c:layout>
                <c:manualLayout>
                  <c:x val="-1.8681554151488651E-2"/>
                  <c:y val="-5.77966593443030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3CE-4859-8C9D-24EBF48C57CD}"/>
                </c:ext>
              </c:extLst>
            </c:dLbl>
            <c:dLbl>
              <c:idx val="6"/>
              <c:layout>
                <c:manualLayout>
                  <c:x val="4.8542621023553193E-3"/>
                  <c:y val="-8.6677442975366462E-3"/>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3CE-4859-8C9D-24EBF48C57CD}"/>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cat>
            <c:strRef>
              <c:f>'Prácticas sostenibles'!$A$16:$A$27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'Prácticas sostenibles'!$J$16:$J$27</c:f>
              <c:numCache>
                <c:formatCode>0</c:formatCode>
                <c:ptCount val="12"/>
              </c:numCache>
            </c:numRef>
          </c:val>
          <c:smooth val="0"/>
          <c:extLst>
            <c:ext xmlns:c16="http://schemas.microsoft.com/office/drawing/2014/chart" uri="{C3380CC4-5D6E-409C-BE32-E72D297353CC}">
              <c16:uniqueId val="{00000001-05CB-4F1B-9B3B-6757C37D32B5}"/>
            </c:ext>
          </c:extLst>
        </c:ser>
        <c:dLbls>
          <c:dLblPos val="t"/>
          <c:showLegendKey val="0"/>
          <c:showVal val="1"/>
          <c:showCatName val="0"/>
          <c:showSerName val="0"/>
          <c:showPercent val="0"/>
          <c:showBubbleSize val="0"/>
        </c:dLbls>
        <c:marker val="1"/>
        <c:smooth val="0"/>
        <c:axId val="1481456400"/>
        <c:axId val="1481447248"/>
      </c:lineChart>
      <c:catAx>
        <c:axId val="1481456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crossAx val="1481447248"/>
        <c:crosses val="autoZero"/>
        <c:auto val="1"/>
        <c:lblAlgn val="ctr"/>
        <c:lblOffset val="100"/>
        <c:noMultiLvlLbl val="0"/>
      </c:catAx>
      <c:valAx>
        <c:axId val="1481447248"/>
        <c:scaling>
          <c:orientation val="minMax"/>
        </c:scaling>
        <c:delete val="0"/>
        <c:axPos val="l"/>
        <c:majorGridlines>
          <c:spPr>
            <a:ln w="6350" cap="flat" cmpd="sng" algn="ctr">
              <a:solidFill>
                <a:schemeClr val="bg1">
                  <a:lumMod val="65000"/>
                </a:schemeClr>
              </a:solidFill>
              <a:prstDash val="dash"/>
              <a:round/>
            </a:ln>
            <a:effectLst/>
          </c:spPr>
        </c:majorGridlines>
        <c:title>
          <c:tx>
            <c:rich>
              <a:bodyPr rot="-540000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s-CO">
                    <a:solidFill>
                      <a:sysClr val="windowText" lastClr="000000"/>
                    </a:solidFill>
                  </a:rPr>
                  <a:t>N° actividades</a:t>
                </a:r>
              </a:p>
            </c:rich>
          </c:tx>
          <c:layout>
            <c:manualLayout>
              <c:xMode val="edge"/>
              <c:yMode val="edge"/>
              <c:x val="0"/>
              <c:y val="0.2780228558026392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crossAx val="1481456400"/>
        <c:crosses val="autoZero"/>
        <c:crossBetween val="between"/>
      </c:valAx>
      <c:spPr>
        <a:noFill/>
        <a:ln>
          <a:noFill/>
        </a:ln>
        <a:effectLst/>
      </c:spPr>
    </c:plotArea>
    <c:legend>
      <c:legendPos val="b"/>
      <c:layout>
        <c:manualLayout>
          <c:xMode val="edge"/>
          <c:yMode val="edge"/>
          <c:x val="1.3822692862239095E-2"/>
          <c:y val="0.92366473292808537"/>
          <c:w val="0.96790944961052949"/>
          <c:h val="7.6335267071914639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extLst/>
  </c:chart>
  <c:spPr>
    <a:solidFill>
      <a:schemeClr val="bg1"/>
    </a:solidFill>
    <a:ln w="9525" cap="flat" cmpd="sng" algn="ctr">
      <a:solidFill>
        <a:schemeClr val="bg2">
          <a:lumMod val="25000"/>
        </a:schemeClr>
      </a:solidFill>
      <a:round/>
    </a:ln>
    <a:effectLst/>
  </c:spPr>
  <c:txPr>
    <a:bodyPr/>
    <a:lstStyle/>
    <a:p>
      <a:pPr>
        <a:defRPr>
          <a:solidFill>
            <a:schemeClr val="tx1"/>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lang="en-US" sz="12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r>
              <a:rPr lang="en-US" sz="1200"/>
              <a:t>INDICADOR </a:t>
            </a:r>
            <a:r>
              <a:rPr lang="en-US" sz="1200" b="1" i="1" u="none" strike="noStrike" cap="all" baseline="0">
                <a:effectLst/>
              </a:rPr>
              <a:t>DE ACTIVIDAADES EJECUTADAS AÑO ACTUAL</a:t>
            </a:r>
            <a:endParaRPr lang="en-US" sz="1200"/>
          </a:p>
        </c:rich>
      </c:tx>
      <c:layout>
        <c:manualLayout>
          <c:xMode val="edge"/>
          <c:yMode val="edge"/>
          <c:x val="0.28988726851851854"/>
          <c:y val="2.1950555555555556E-2"/>
        </c:manualLayout>
      </c:layout>
      <c:overlay val="0"/>
      <c:spPr>
        <a:noFill/>
        <a:ln>
          <a:noFill/>
        </a:ln>
        <a:effectLst/>
      </c:spPr>
      <c:txPr>
        <a:bodyPr rot="0" spcFirstLastPara="1" vertOverflow="ellipsis" vert="horz" wrap="square" anchor="ctr" anchorCtr="1"/>
        <a:lstStyle/>
        <a:p>
          <a:pPr algn="ctr" rtl="0">
            <a:defRPr lang="en-US" sz="12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endParaRPr lang="en-US"/>
        </a:p>
      </c:txPr>
    </c:title>
    <c:autoTitleDeleted val="0"/>
    <c:plotArea>
      <c:layout>
        <c:manualLayout>
          <c:layoutTarget val="inner"/>
          <c:xMode val="edge"/>
          <c:yMode val="edge"/>
          <c:x val="6.7288169580976873E-2"/>
          <c:y val="0.15130168189882398"/>
          <c:w val="0.9103901343536015"/>
          <c:h val="0.67250848157315779"/>
        </c:manualLayout>
      </c:layout>
      <c:barChart>
        <c:barDir val="col"/>
        <c:grouping val="clustered"/>
        <c:varyColors val="0"/>
        <c:ser>
          <c:idx val="0"/>
          <c:order val="0"/>
          <c:tx>
            <c:v>INDICADOR ACTIVIDADES 2024</c:v>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1"/>
          <c:dLbls>
            <c:spPr>
              <a:noFill/>
              <a:ln>
                <a:noFill/>
              </a:ln>
              <a:effectLst/>
            </c:spPr>
            <c:txPr>
              <a:bodyPr rot="0" spcFirstLastPara="1" vertOverflow="ellipsis" vert="horz" wrap="square" anchor="ctr" anchorCtr="0"/>
              <a:lstStyle/>
              <a:p>
                <a:pPr>
                  <a:defRPr sz="900" b="0" i="1"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trendline>
            <c:name>Tendencia de indicador 2023</c:name>
            <c:spPr>
              <a:ln w="19050" cap="rnd">
                <a:solidFill>
                  <a:srgbClr val="FF0000"/>
                </a:solidFill>
                <a:prstDash val="sysDash"/>
              </a:ln>
              <a:effectLst/>
            </c:spPr>
            <c:trendlineType val="linear"/>
            <c:dispRSqr val="0"/>
            <c:dispEq val="0"/>
          </c:trendline>
          <c:cat>
            <c:strRef>
              <c:f>'Prácticas sostenibles'!$A$16:$A$27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'Prácticas sostenibles'!$Q$16:$Q$27</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A10D-4A3F-8D09-6E21C4747474}"/>
            </c:ext>
          </c:extLst>
        </c:ser>
        <c:dLbls>
          <c:dLblPos val="outEnd"/>
          <c:showLegendKey val="0"/>
          <c:showVal val="1"/>
          <c:showCatName val="0"/>
          <c:showSerName val="0"/>
          <c:showPercent val="0"/>
          <c:showBubbleSize val="0"/>
        </c:dLbls>
        <c:gapWidth val="164"/>
        <c:overlap val="-22"/>
        <c:axId val="1550248848"/>
        <c:axId val="1550260912"/>
      </c:barChart>
      <c:catAx>
        <c:axId val="155024884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1"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crossAx val="1550260912"/>
        <c:crosses val="autoZero"/>
        <c:auto val="1"/>
        <c:lblAlgn val="ctr"/>
        <c:lblOffset val="100"/>
        <c:noMultiLvlLbl val="0"/>
      </c:catAx>
      <c:valAx>
        <c:axId val="155026091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crossAx val="1550248848"/>
        <c:crosses val="autoZero"/>
        <c:crossBetween val="between"/>
      </c:valAx>
      <c:spPr>
        <a:noFill/>
        <a:ln>
          <a:noFill/>
        </a:ln>
        <a:effectLst/>
      </c:spPr>
    </c:plotArea>
    <c:legend>
      <c:legendPos val="t"/>
      <c:layout>
        <c:manualLayout>
          <c:xMode val="edge"/>
          <c:yMode val="edge"/>
          <c:x val="9.4975343015348851E-2"/>
          <c:y val="0.94486516828412814"/>
          <c:w val="0.81004915989685156"/>
          <c:h val="5.3079109833025322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extLst/>
  </c:chart>
  <c:spPr>
    <a:solidFill>
      <a:schemeClr val="bg1"/>
    </a:solidFill>
    <a:ln w="9525" cap="flat" cmpd="sng" algn="ctr">
      <a:solidFill>
        <a:schemeClr val="bg2">
          <a:lumMod val="25000"/>
        </a:schemeClr>
      </a:solidFill>
      <a:round/>
    </a:ln>
    <a:effectLst/>
  </c:spPr>
  <c:txPr>
    <a:bodyPr/>
    <a:lstStyle/>
    <a:p>
      <a:pPr>
        <a:defRPr>
          <a:solidFill>
            <a:schemeClr val="tx1"/>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200" b="1" i="1" u="none" strike="noStrike" kern="1200" spc="0" baseline="0">
                <a:solidFill>
                  <a:schemeClr val="tx1"/>
                </a:solidFill>
                <a:latin typeface="Verdana" panose="020B0604030504040204" pitchFamily="34" charset="0"/>
                <a:ea typeface="Verdana" panose="020B0604030504040204" pitchFamily="34" charset="0"/>
                <a:cs typeface="+mn-cs"/>
              </a:defRPr>
            </a:pPr>
            <a:r>
              <a:rPr lang="es-CO" sz="1200" i="1"/>
              <a:t>COBERTURA DE ACTIVIDADES AÑO ACTUAL</a:t>
            </a:r>
          </a:p>
        </c:rich>
      </c:tx>
      <c:layout>
        <c:manualLayout>
          <c:xMode val="edge"/>
          <c:yMode val="edge"/>
          <c:x val="0.35193148148148146"/>
          <c:y val="1.9665277777777778E-2"/>
        </c:manualLayout>
      </c:layout>
      <c:overlay val="0"/>
      <c:spPr>
        <a:noFill/>
        <a:ln>
          <a:noFill/>
        </a:ln>
        <a:effectLst/>
      </c:spPr>
      <c:txPr>
        <a:bodyPr rot="0" spcFirstLastPara="1" vertOverflow="ellipsis" vert="horz" wrap="square" anchor="ctr" anchorCtr="1"/>
        <a:lstStyle/>
        <a:p>
          <a:pPr>
            <a:defRPr sz="1200" b="1" i="1" u="none" strike="noStrike" kern="1200" spc="0" baseline="0">
              <a:solidFill>
                <a:schemeClr val="tx1"/>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5.8913773148148156E-2"/>
          <c:y val="0.10781861111111113"/>
          <c:w val="0.91663877314814812"/>
          <c:h val="0.63509999999999989"/>
        </c:manualLayout>
      </c:layout>
      <c:lineChart>
        <c:grouping val="standard"/>
        <c:varyColors val="0"/>
        <c:ser>
          <c:idx val="0"/>
          <c:order val="0"/>
          <c:tx>
            <c:v>Total servidores públicos</c:v>
          </c:tx>
          <c:spPr>
            <a:ln w="28575" cap="rnd">
              <a:solidFill>
                <a:sysClr val="window" lastClr="FFFFFF">
                  <a:lumMod val="50000"/>
                </a:sysClr>
              </a:solidFill>
              <a:round/>
            </a:ln>
            <a:effectLst/>
          </c:spPr>
          <c:marker>
            <c:symbol val="diamond"/>
            <c:size val="7"/>
            <c:spPr>
              <a:solidFill>
                <a:sysClr val="window" lastClr="FFFFFF">
                  <a:lumMod val="50000"/>
                </a:sysClr>
              </a:solidFill>
              <a:ln w="9525">
                <a:solidFill>
                  <a:sysClr val="window" lastClr="FFFFFF">
                    <a:lumMod val="50000"/>
                  </a:sysClr>
                </a:solidFill>
              </a:ln>
              <a:effectLst/>
            </c:spPr>
          </c:marker>
          <c:cat>
            <c:strRef>
              <c:f>'Prácticas sostenibles'!$A$16:$A$27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'Prácticas sostenibles'!$K$16:$K$27</c:f>
              <c:numCache>
                <c:formatCode>0</c:formatCode>
                <c:ptCount val="12"/>
              </c:numCache>
            </c:numRef>
          </c:val>
          <c:smooth val="0"/>
          <c:extLst>
            <c:ext xmlns:c16="http://schemas.microsoft.com/office/drawing/2014/chart" uri="{C3380CC4-5D6E-409C-BE32-E72D297353CC}">
              <c16:uniqueId val="{00000000-52FD-4222-AB3B-324D9AD75648}"/>
            </c:ext>
          </c:extLst>
        </c:ser>
        <c:ser>
          <c:idx val="1"/>
          <c:order val="1"/>
          <c:tx>
            <c:v>Asistencia servidores públicos</c:v>
          </c:tx>
          <c:spPr>
            <a:ln w="28575" cap="rnd">
              <a:solidFill>
                <a:srgbClr val="FFC000"/>
              </a:solidFill>
              <a:round/>
            </a:ln>
            <a:effectLst/>
          </c:spPr>
          <c:marker>
            <c:symbol val="diamond"/>
            <c:size val="7"/>
            <c:spPr>
              <a:solidFill>
                <a:srgbClr val="FFC000"/>
              </a:solidFill>
              <a:ln w="9525">
                <a:solidFill>
                  <a:srgbClr val="FFC000"/>
                </a:solidFill>
              </a:ln>
              <a:effectLst/>
            </c:spPr>
          </c:marker>
          <c:trendline>
            <c:name>Tendencia cobertura</c:name>
            <c:spPr>
              <a:ln w="19050" cap="rnd">
                <a:solidFill>
                  <a:srgbClr val="FF0000">
                    <a:alpha val="60000"/>
                  </a:srgbClr>
                </a:solidFill>
                <a:prstDash val="sysDash"/>
              </a:ln>
              <a:effectLst/>
            </c:spPr>
            <c:trendlineType val="linear"/>
            <c:dispRSqr val="0"/>
            <c:dispEq val="0"/>
          </c:trendline>
          <c:cat>
            <c:strRef>
              <c:f>'Prácticas sostenibles'!$A$16:$A$27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'Prácticas sostenibles'!$L$16:$L$27</c:f>
              <c:numCache>
                <c:formatCode>0</c:formatCode>
                <c:ptCount val="12"/>
              </c:numCache>
            </c:numRef>
          </c:val>
          <c:smooth val="0"/>
          <c:extLst>
            <c:ext xmlns:c16="http://schemas.microsoft.com/office/drawing/2014/chart" uri="{C3380CC4-5D6E-409C-BE32-E72D297353CC}">
              <c16:uniqueId val="{00000001-52FD-4222-AB3B-324D9AD75648}"/>
            </c:ext>
          </c:extLst>
        </c:ser>
        <c:dLbls>
          <c:showLegendKey val="0"/>
          <c:showVal val="0"/>
          <c:showCatName val="0"/>
          <c:showSerName val="0"/>
          <c:showPercent val="0"/>
          <c:showBubbleSize val="0"/>
        </c:dLbls>
        <c:marker val="1"/>
        <c:smooth val="0"/>
        <c:axId val="1481456400"/>
        <c:axId val="1481447248"/>
      </c:lineChart>
      <c:catAx>
        <c:axId val="1481456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s-CO"/>
          </a:p>
        </c:txPr>
        <c:crossAx val="1481447248"/>
        <c:crosses val="autoZero"/>
        <c:auto val="1"/>
        <c:lblAlgn val="ctr"/>
        <c:lblOffset val="100"/>
        <c:noMultiLvlLbl val="0"/>
      </c:catAx>
      <c:valAx>
        <c:axId val="1481447248"/>
        <c:scaling>
          <c:orientation val="minMax"/>
          <c:min val="0"/>
        </c:scaling>
        <c:delete val="0"/>
        <c:axPos val="l"/>
        <c:majorGridlines>
          <c:spPr>
            <a:ln w="6350" cap="flat" cmpd="sng" algn="ctr">
              <a:solidFill>
                <a:schemeClr val="bg1">
                  <a:lumMod val="65000"/>
                </a:schemeClr>
              </a:solidFill>
              <a:prstDash val="dash"/>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r>
                  <a:rPr lang="es-CO" b="1">
                    <a:solidFill>
                      <a:schemeClr val="tx1">
                        <a:lumMod val="95000"/>
                        <a:lumOff val="5000"/>
                      </a:schemeClr>
                    </a:solidFill>
                  </a:rPr>
                  <a:t>N° personas</a:t>
                </a:r>
              </a:p>
            </c:rich>
          </c:tx>
          <c:layout>
            <c:manualLayout>
              <c:xMode val="edge"/>
              <c:yMode val="edge"/>
              <c:x val="0"/>
              <c:y val="0.27802285580263925"/>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s-CO"/>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es-CO"/>
          </a:p>
        </c:txPr>
        <c:crossAx val="1481456400"/>
        <c:crosses val="autoZero"/>
        <c:crossBetween val="between"/>
        <c:majorUnit val="300"/>
      </c:valAx>
      <c:spPr>
        <a:noFill/>
        <a:ln>
          <a:noFill/>
        </a:ln>
        <a:effectLst/>
      </c:spPr>
    </c:plotArea>
    <c:legend>
      <c:legendPos val="b"/>
      <c:layout>
        <c:manualLayout>
          <c:xMode val="edge"/>
          <c:yMode val="edge"/>
          <c:x val="1.3822692862239095E-2"/>
          <c:y val="0.92366473292808537"/>
          <c:w val="0.96790944961052949"/>
          <c:h val="7.6335267071914639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extLst/>
  </c:chart>
  <c:spPr>
    <a:solidFill>
      <a:schemeClr val="bg1"/>
    </a:solidFill>
    <a:ln w="9525" cap="flat" cmpd="sng" algn="ctr">
      <a:solidFill>
        <a:schemeClr val="bg2">
          <a:lumMod val="25000"/>
        </a:schemeClr>
      </a:solidFill>
      <a:round/>
    </a:ln>
    <a:effectLst/>
  </c:spPr>
  <c:txPr>
    <a:bodyPr/>
    <a:lstStyle/>
    <a:p>
      <a:pPr>
        <a:defRPr>
          <a:solidFill>
            <a:schemeClr val="tx1"/>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ysClr val="windowText" lastClr="000000"/>
                </a:solidFill>
                <a:latin typeface="Verdana" panose="020B0604030504040204" pitchFamily="34" charset="0"/>
                <a:ea typeface="Verdana" panose="020B0604030504040204" pitchFamily="34" charset="0"/>
                <a:cs typeface="+mn-cs"/>
              </a:defRPr>
            </a:pPr>
            <a:r>
              <a:rPr lang="en-US" sz="1200" b="1" i="1" baseline="0">
                <a:effectLst/>
              </a:rPr>
              <a:t>COMPARACIÓN DE COMUNIDAOS EXTERNOS AÑO ANTERIOR vs. AÑO ACTUAL</a:t>
            </a:r>
            <a:endParaRPr lang="es-CO" sz="1200">
              <a:effectLst/>
            </a:endParaRPr>
          </a:p>
        </c:rich>
      </c:tx>
      <c:overlay val="0"/>
      <c:spPr>
        <a:noFill/>
        <a:ln>
          <a:noFill/>
        </a:ln>
        <a:effectLst/>
      </c:spPr>
      <c:txPr>
        <a:bodyPr rot="0" spcFirstLastPara="1" vertOverflow="ellipsis" vert="horz" wrap="square" anchor="ctr" anchorCtr="1"/>
        <a:lstStyle/>
        <a:p>
          <a:pPr>
            <a:defRPr sz="1200" b="0" i="0" u="none" strike="noStrike" kern="1200" spc="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autoTitleDeleted val="0"/>
    <c:plotArea>
      <c:layout/>
      <c:barChart>
        <c:barDir val="col"/>
        <c:grouping val="clustered"/>
        <c:varyColors val="0"/>
        <c:ser>
          <c:idx val="4"/>
          <c:order val="4"/>
          <c:tx>
            <c:v>Solicitudes 2023</c:v>
          </c:tx>
          <c:spPr>
            <a:pattFill prst="narHorz">
              <a:fgClr>
                <a:schemeClr val="accent5">
                  <a:lumMod val="40000"/>
                  <a:lumOff val="60000"/>
                </a:schemeClr>
              </a:fgClr>
              <a:bgClr>
                <a:schemeClr val="bg1"/>
              </a:bgClr>
            </a:pattFill>
            <a:ln>
              <a:solidFill>
                <a:schemeClr val="accent5"/>
              </a:solidFill>
            </a:ln>
            <a:effectLst/>
          </c:spPr>
          <c:invertIfNegative val="0"/>
          <c:cat>
            <c:strRef>
              <c:f>'Prácticas sostenibles'!$A$16:$A$27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'Prácticas sostenibles'!$F$16:$F$27</c:f>
              <c:numCache>
                <c:formatCode>0</c:formatCode>
                <c:ptCount val="12"/>
              </c:numCache>
            </c:numRef>
          </c:val>
          <c:extLst>
            <c:ext xmlns:c16="http://schemas.microsoft.com/office/drawing/2014/chart" uri="{C3380CC4-5D6E-409C-BE32-E72D297353CC}">
              <c16:uniqueId val="{00000004-2321-447E-9BAC-A9E12EE0DFB8}"/>
            </c:ext>
          </c:extLst>
        </c:ser>
        <c:ser>
          <c:idx val="5"/>
          <c:order val="5"/>
          <c:tx>
            <c:v>Requerimientos 2023</c:v>
          </c:tx>
          <c:spPr>
            <a:pattFill prst="narHorz">
              <a:fgClr>
                <a:srgbClr val="F49202"/>
              </a:fgClr>
              <a:bgClr>
                <a:schemeClr val="bg1"/>
              </a:bgClr>
            </a:pattFill>
            <a:ln>
              <a:solidFill>
                <a:schemeClr val="accent2">
                  <a:lumMod val="75000"/>
                </a:schemeClr>
              </a:solidFill>
            </a:ln>
            <a:effectLst/>
          </c:spPr>
          <c:invertIfNegative val="0"/>
          <c:cat>
            <c:strRef>
              <c:f>'Prácticas sostenibles'!$A$16:$A$27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'Prácticas sostenibles'!$G$16:$G$27</c:f>
              <c:numCache>
                <c:formatCode>0</c:formatCode>
                <c:ptCount val="12"/>
              </c:numCache>
            </c:numRef>
          </c:val>
          <c:extLst>
            <c:ext xmlns:c16="http://schemas.microsoft.com/office/drawing/2014/chart" uri="{C3380CC4-5D6E-409C-BE32-E72D297353CC}">
              <c16:uniqueId val="{00000005-2321-447E-9BAC-A9E12EE0DFB8}"/>
            </c:ext>
          </c:extLst>
        </c:ser>
        <c:ser>
          <c:idx val="11"/>
          <c:order val="11"/>
          <c:tx>
            <c:v>Solicitudes 2024</c:v>
          </c:tx>
          <c:spPr>
            <a:pattFill prst="narHorz">
              <a:fgClr>
                <a:srgbClr val="0DABAB"/>
              </a:fgClr>
              <a:bgClr>
                <a:schemeClr val="bg1"/>
              </a:bgClr>
            </a:pattFill>
            <a:ln>
              <a:solidFill>
                <a:srgbClr val="147C98"/>
              </a:solidFill>
            </a:ln>
            <a:effectLst/>
          </c:spPr>
          <c:invertIfNegative val="0"/>
          <c:cat>
            <c:strRef>
              <c:f>'Prácticas sostenibles'!$A$16:$A$27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'Prácticas sostenibles'!$M$16:$M$27</c:f>
              <c:numCache>
                <c:formatCode>0</c:formatCode>
                <c:ptCount val="12"/>
              </c:numCache>
            </c:numRef>
          </c:val>
          <c:extLst>
            <c:ext xmlns:c16="http://schemas.microsoft.com/office/drawing/2014/chart" uri="{C3380CC4-5D6E-409C-BE32-E72D297353CC}">
              <c16:uniqueId val="{0000000B-2321-447E-9BAC-A9E12EE0DFB8}"/>
            </c:ext>
          </c:extLst>
        </c:ser>
        <c:ser>
          <c:idx val="12"/>
          <c:order val="12"/>
          <c:tx>
            <c:v>Requerimientos 2024</c:v>
          </c:tx>
          <c:spPr>
            <a:pattFill prst="narHorz">
              <a:fgClr>
                <a:srgbClr val="F6508B"/>
              </a:fgClr>
              <a:bgClr>
                <a:schemeClr val="bg1"/>
              </a:bgClr>
            </a:pattFill>
            <a:ln>
              <a:solidFill>
                <a:srgbClr val="D7036D"/>
              </a:solidFill>
            </a:ln>
            <a:effectLst/>
          </c:spPr>
          <c:invertIfNegative val="0"/>
          <c:cat>
            <c:strRef>
              <c:f>'Prácticas sostenibles'!$A$16:$A$27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'Prácticas sostenibles'!$N$16:$N$27</c:f>
              <c:numCache>
                <c:formatCode>0</c:formatCode>
                <c:ptCount val="12"/>
              </c:numCache>
            </c:numRef>
          </c:val>
          <c:extLst>
            <c:ext xmlns:c16="http://schemas.microsoft.com/office/drawing/2014/chart" uri="{C3380CC4-5D6E-409C-BE32-E72D297353CC}">
              <c16:uniqueId val="{0000000E-2321-447E-9BAC-A9E12EE0DFB8}"/>
            </c:ext>
          </c:extLst>
        </c:ser>
        <c:dLbls>
          <c:showLegendKey val="0"/>
          <c:showVal val="0"/>
          <c:showCatName val="0"/>
          <c:showSerName val="0"/>
          <c:showPercent val="0"/>
          <c:showBubbleSize val="0"/>
        </c:dLbls>
        <c:gapWidth val="219"/>
        <c:axId val="1360726559"/>
        <c:axId val="1360728639"/>
        <c:extLst>
          <c:ext xmlns:c15="http://schemas.microsoft.com/office/drawing/2012/chart" uri="{02D57815-91ED-43cb-92C2-25804820EDAC}">
            <c15:filteredBarSeries>
              <c15:ser>
                <c:idx val="0"/>
                <c:order val="0"/>
                <c:tx>
                  <c:strRef>
                    <c:extLst>
                      <c:ext uri="{02D57815-91ED-43cb-92C2-25804820EDAC}">
                        <c15:formulaRef>
                          <c15:sqref>'Prácticas sostenibles'!$B$13:$B$15</c15:sqref>
                        </c15:formulaRef>
                      </c:ext>
                    </c:extLst>
                    <c:strCache>
                      <c:ptCount val="3"/>
                      <c:pt idx="0">
                        <c:v>REPORTE VIGENCIA ANTERIOR (VA)</c:v>
                      </c:pt>
                      <c:pt idx="1">
                        <c:v>Comunicaciones internas</c:v>
                      </c:pt>
                      <c:pt idx="2">
                        <c:v>Actividades programadas</c:v>
                      </c:pt>
                    </c:strCache>
                  </c:strRef>
                </c:tx>
                <c:spPr>
                  <a:solidFill>
                    <a:schemeClr val="accent1"/>
                  </a:solidFill>
                  <a:ln>
                    <a:noFill/>
                  </a:ln>
                  <a:effectLst/>
                </c:spPr>
                <c:invertIfNegative val="0"/>
                <c:cat>
                  <c:strRef>
                    <c:extLst>
                      <c:ext uri="{02D57815-91ED-43cb-92C2-25804820EDAC}">
                        <c15:formulaRef>
                          <c15:sqref>'Prácticas sostenibles'!$A$16:$A$27</c15:sqref>
                        </c15:formulaRef>
                      </c:ext>
                    </c:extLst>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extLst>
                      <c:ext uri="{02D57815-91ED-43cb-92C2-25804820EDAC}">
                        <c15:formulaRef>
                          <c15:sqref>'Prácticas sostenibles'!$B$16:$B$27</c15:sqref>
                        </c15:formulaRef>
                      </c:ext>
                    </c:extLst>
                    <c:numCache>
                      <c:formatCode>0</c:formatCode>
                      <c:ptCount val="12"/>
                    </c:numCache>
                  </c:numRef>
                </c:val>
                <c:extLst>
                  <c:ext xmlns:c16="http://schemas.microsoft.com/office/drawing/2014/chart" uri="{C3380CC4-5D6E-409C-BE32-E72D297353CC}">
                    <c16:uniqueId val="{00000000-2321-447E-9BAC-A9E12EE0DFB8}"/>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'Prácticas sostenibles'!$C$13:$C$15</c15:sqref>
                        </c15:formulaRef>
                      </c:ext>
                    </c:extLst>
                    <c:strCache>
                      <c:ptCount val="3"/>
                      <c:pt idx="0">
                        <c:v>REPORTE VIGENCIA ANTERIOR (VA)</c:v>
                      </c:pt>
                      <c:pt idx="1">
                        <c:v>Comunicaciones internas</c:v>
                      </c:pt>
                      <c:pt idx="2">
                        <c:v>Actividades ejecutadas</c:v>
                      </c:pt>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'Prácticas sostenibles'!$A$16:$A$27</c15:sqref>
                        </c15:formulaRef>
                      </c:ext>
                    </c:extLst>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extLst xmlns:c15="http://schemas.microsoft.com/office/drawing/2012/chart">
                      <c:ext xmlns:c15="http://schemas.microsoft.com/office/drawing/2012/chart" uri="{02D57815-91ED-43cb-92C2-25804820EDAC}">
                        <c15:formulaRef>
                          <c15:sqref>'Prácticas sostenibles'!$C$16:$C$27</c15:sqref>
                        </c15:formulaRef>
                      </c:ext>
                    </c:extLst>
                    <c:numCache>
                      <c:formatCode>0</c:formatCode>
                      <c:ptCount val="12"/>
                    </c:numCache>
                  </c:numRef>
                </c:val>
                <c:extLst xmlns:c15="http://schemas.microsoft.com/office/drawing/2012/chart">
                  <c:ext xmlns:c16="http://schemas.microsoft.com/office/drawing/2014/chart" uri="{C3380CC4-5D6E-409C-BE32-E72D297353CC}">
                    <c16:uniqueId val="{00000001-2321-447E-9BAC-A9E12EE0DFB8}"/>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'Prácticas sostenibles'!$D$13:$D$15</c15:sqref>
                        </c15:formulaRef>
                      </c:ext>
                    </c:extLst>
                    <c:strCache>
                      <c:ptCount val="3"/>
                      <c:pt idx="0">
                        <c:v>REPORTE VIGENCIA ANTERIOR (VA)</c:v>
                      </c:pt>
                      <c:pt idx="1">
                        <c:v>Comunicaciones internas</c:v>
                      </c:pt>
                      <c:pt idx="2">
                        <c:v>Total servidores públicos</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'Prácticas sostenibles'!$A$16:$A$27</c15:sqref>
                        </c15:formulaRef>
                      </c:ext>
                    </c:extLst>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extLst xmlns:c15="http://schemas.microsoft.com/office/drawing/2012/chart">
                      <c:ext xmlns:c15="http://schemas.microsoft.com/office/drawing/2012/chart" uri="{02D57815-91ED-43cb-92C2-25804820EDAC}">
                        <c15:formulaRef>
                          <c15:sqref>'Prácticas sostenibles'!$D$16:$D$27</c15:sqref>
                        </c15:formulaRef>
                      </c:ext>
                    </c:extLst>
                    <c:numCache>
                      <c:formatCode>0</c:formatCode>
                      <c:ptCount val="12"/>
                    </c:numCache>
                  </c:numRef>
                </c:val>
                <c:extLst xmlns:c15="http://schemas.microsoft.com/office/drawing/2012/chart">
                  <c:ext xmlns:c16="http://schemas.microsoft.com/office/drawing/2014/chart" uri="{C3380CC4-5D6E-409C-BE32-E72D297353CC}">
                    <c16:uniqueId val="{00000002-2321-447E-9BAC-A9E12EE0DFB8}"/>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'Prácticas sostenibles'!$E$13:$E$15</c15:sqref>
                        </c15:formulaRef>
                      </c:ext>
                    </c:extLst>
                    <c:strCache>
                      <c:ptCount val="3"/>
                      <c:pt idx="0">
                        <c:v>REPORTE VIGENCIA ANTERIOR (VA)</c:v>
                      </c:pt>
                      <c:pt idx="1">
                        <c:v>Comunicaciones internas</c:v>
                      </c:pt>
                      <c:pt idx="2">
                        <c:v>Servidores públicos asistentes</c:v>
                      </c:pt>
                    </c:strCache>
                  </c:strRef>
                </c:tx>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'Prácticas sostenibles'!$A$16:$A$27</c15:sqref>
                        </c15:formulaRef>
                      </c:ext>
                    </c:extLst>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extLst xmlns:c15="http://schemas.microsoft.com/office/drawing/2012/chart">
                      <c:ext xmlns:c15="http://schemas.microsoft.com/office/drawing/2012/chart" uri="{02D57815-91ED-43cb-92C2-25804820EDAC}">
                        <c15:formulaRef>
                          <c15:sqref>'Prácticas sostenibles'!$E$16:$E$27</c15:sqref>
                        </c15:formulaRef>
                      </c:ext>
                    </c:extLst>
                    <c:numCache>
                      <c:formatCode>0</c:formatCode>
                      <c:ptCount val="12"/>
                    </c:numCache>
                  </c:numRef>
                </c:val>
                <c:extLst xmlns:c15="http://schemas.microsoft.com/office/drawing/2012/chart">
                  <c:ext xmlns:c16="http://schemas.microsoft.com/office/drawing/2014/chart" uri="{C3380CC4-5D6E-409C-BE32-E72D297353CC}">
                    <c16:uniqueId val="{00000003-2321-447E-9BAC-A9E12EE0DFB8}"/>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'Prácticas sostenibles'!$H$13:$H$15</c15:sqref>
                        </c15:formulaRef>
                      </c:ext>
                    </c:extLst>
                    <c:strCache>
                      <c:ptCount val="3"/>
                      <c:pt idx="0">
                        <c:v>REPORTE VIGENCIA ANTERIOR (VA)</c:v>
                      </c:pt>
                      <c:pt idx="1">
                        <c:v>Comunicaciones externas</c:v>
                      </c:pt>
                      <c:pt idx="2">
                        <c:v>Total</c:v>
                      </c:pt>
                    </c:strCache>
                  </c:strRef>
                </c:tx>
                <c:spPr>
                  <a:solidFill>
                    <a:schemeClr val="accent1">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'Prácticas sostenibles'!$A$16:$A$27</c15:sqref>
                        </c15:formulaRef>
                      </c:ext>
                    </c:extLst>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extLst xmlns:c15="http://schemas.microsoft.com/office/drawing/2012/chart">
                      <c:ext xmlns:c15="http://schemas.microsoft.com/office/drawing/2012/chart" uri="{02D57815-91ED-43cb-92C2-25804820EDAC}">
                        <c15:formulaRef>
                          <c15:sqref>'Prácticas sostenibles'!$H$16:$H$27</c15:sqref>
                        </c15:formulaRef>
                      </c:ext>
                    </c:extLst>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6-2321-447E-9BAC-A9E12EE0DFB8}"/>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'Prácticas sostenibles'!$I$13:$I$15</c15:sqref>
                        </c15:formulaRef>
                      </c:ext>
                    </c:extLst>
                    <c:strCache>
                      <c:ptCount val="3"/>
                      <c:pt idx="0">
                        <c:v>REPORTE VIGENCIA ACTUAL (VC)</c:v>
                      </c:pt>
                      <c:pt idx="1">
                        <c:v>Comunicaciones internas</c:v>
                      </c:pt>
                      <c:pt idx="2">
                        <c:v>Actividades programadas</c:v>
                      </c:pt>
                    </c:strCache>
                  </c:strRef>
                </c:tx>
                <c:spPr>
                  <a:solidFill>
                    <a:schemeClr val="accent2">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'Prácticas sostenibles'!$A$16:$A$27</c15:sqref>
                        </c15:formulaRef>
                      </c:ext>
                    </c:extLst>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extLst xmlns:c15="http://schemas.microsoft.com/office/drawing/2012/chart">
                      <c:ext xmlns:c15="http://schemas.microsoft.com/office/drawing/2012/chart" uri="{02D57815-91ED-43cb-92C2-25804820EDAC}">
                        <c15:formulaRef>
                          <c15:sqref>'Prácticas sostenibles'!$I$16:$I$27</c15:sqref>
                        </c15:formulaRef>
                      </c:ext>
                    </c:extLst>
                    <c:numCache>
                      <c:formatCode>0</c:formatCode>
                      <c:ptCount val="12"/>
                    </c:numCache>
                  </c:numRef>
                </c:val>
                <c:extLst xmlns:c15="http://schemas.microsoft.com/office/drawing/2012/chart">
                  <c:ext xmlns:c16="http://schemas.microsoft.com/office/drawing/2014/chart" uri="{C3380CC4-5D6E-409C-BE32-E72D297353CC}">
                    <c16:uniqueId val="{00000007-2321-447E-9BAC-A9E12EE0DFB8}"/>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'Prácticas sostenibles'!$J$13:$J$15</c15:sqref>
                        </c15:formulaRef>
                      </c:ext>
                    </c:extLst>
                    <c:strCache>
                      <c:ptCount val="3"/>
                      <c:pt idx="0">
                        <c:v>REPORTE VIGENCIA ACTUAL (VC)</c:v>
                      </c:pt>
                      <c:pt idx="1">
                        <c:v>Comunicaciones internas</c:v>
                      </c:pt>
                      <c:pt idx="2">
                        <c:v>Actividades ejecutadas</c:v>
                      </c:pt>
                    </c:strCache>
                  </c:strRef>
                </c:tx>
                <c:spPr>
                  <a:solidFill>
                    <a:schemeClr val="accent3">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'Prácticas sostenibles'!$A$16:$A$27</c15:sqref>
                        </c15:formulaRef>
                      </c:ext>
                    </c:extLst>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extLst xmlns:c15="http://schemas.microsoft.com/office/drawing/2012/chart">
                      <c:ext xmlns:c15="http://schemas.microsoft.com/office/drawing/2012/chart" uri="{02D57815-91ED-43cb-92C2-25804820EDAC}">
                        <c15:formulaRef>
                          <c15:sqref>'Prácticas sostenibles'!$J$16:$J$27</c15:sqref>
                        </c15:formulaRef>
                      </c:ext>
                    </c:extLst>
                    <c:numCache>
                      <c:formatCode>0</c:formatCode>
                      <c:ptCount val="12"/>
                    </c:numCache>
                  </c:numRef>
                </c:val>
                <c:extLst xmlns:c15="http://schemas.microsoft.com/office/drawing/2012/chart">
                  <c:ext xmlns:c16="http://schemas.microsoft.com/office/drawing/2014/chart" uri="{C3380CC4-5D6E-409C-BE32-E72D297353CC}">
                    <c16:uniqueId val="{00000008-2321-447E-9BAC-A9E12EE0DFB8}"/>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'Prácticas sostenibles'!$K$13:$K$15</c15:sqref>
                        </c15:formulaRef>
                      </c:ext>
                    </c:extLst>
                    <c:strCache>
                      <c:ptCount val="3"/>
                      <c:pt idx="0">
                        <c:v>REPORTE VIGENCIA ACTUAL (VC)</c:v>
                      </c:pt>
                      <c:pt idx="1">
                        <c:v>Comunicaciones internas</c:v>
                      </c:pt>
                      <c:pt idx="2">
                        <c:v>Total servidores públicos</c:v>
                      </c:pt>
                    </c:strCache>
                  </c:strRef>
                </c:tx>
                <c:spPr>
                  <a:solidFill>
                    <a:schemeClr val="accent4">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'Prácticas sostenibles'!$A$16:$A$27</c15:sqref>
                        </c15:formulaRef>
                      </c:ext>
                    </c:extLst>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extLst xmlns:c15="http://schemas.microsoft.com/office/drawing/2012/chart">
                      <c:ext xmlns:c15="http://schemas.microsoft.com/office/drawing/2012/chart" uri="{02D57815-91ED-43cb-92C2-25804820EDAC}">
                        <c15:formulaRef>
                          <c15:sqref>'Prácticas sostenibles'!$K$16:$K$27</c15:sqref>
                        </c15:formulaRef>
                      </c:ext>
                    </c:extLst>
                    <c:numCache>
                      <c:formatCode>0</c:formatCode>
                      <c:ptCount val="12"/>
                    </c:numCache>
                  </c:numRef>
                </c:val>
                <c:extLst xmlns:c15="http://schemas.microsoft.com/office/drawing/2012/chart">
                  <c:ext xmlns:c16="http://schemas.microsoft.com/office/drawing/2014/chart" uri="{C3380CC4-5D6E-409C-BE32-E72D297353CC}">
                    <c16:uniqueId val="{00000009-2321-447E-9BAC-A9E12EE0DFB8}"/>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'Prácticas sostenibles'!$L$13:$L$15</c15:sqref>
                        </c15:formulaRef>
                      </c:ext>
                    </c:extLst>
                    <c:strCache>
                      <c:ptCount val="3"/>
                      <c:pt idx="0">
                        <c:v>REPORTE VIGENCIA ACTUAL (VC)</c:v>
                      </c:pt>
                      <c:pt idx="1">
                        <c:v>Comunicaciones internas</c:v>
                      </c:pt>
                      <c:pt idx="2">
                        <c:v>Servidores públicos asistentes</c:v>
                      </c:pt>
                    </c:strCache>
                  </c:strRef>
                </c:tx>
                <c:spPr>
                  <a:solidFill>
                    <a:schemeClr val="accent5">
                      <a:lumMod val="60000"/>
                    </a:schemeClr>
                  </a:solidFill>
                  <a:ln>
                    <a:noFill/>
                  </a:ln>
                  <a:effectLst/>
                </c:spPr>
                <c:invertIfNegative val="0"/>
                <c:cat>
                  <c:strRef>
                    <c:extLst xmlns:c15="http://schemas.microsoft.com/office/drawing/2012/chart">
                      <c:ext xmlns:c15="http://schemas.microsoft.com/office/drawing/2012/chart" uri="{02D57815-91ED-43cb-92C2-25804820EDAC}">
                        <c15:formulaRef>
                          <c15:sqref>'Prácticas sostenibles'!$A$16:$A$27</c15:sqref>
                        </c15:formulaRef>
                      </c:ext>
                    </c:extLst>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extLst xmlns:c15="http://schemas.microsoft.com/office/drawing/2012/chart">
                      <c:ext xmlns:c15="http://schemas.microsoft.com/office/drawing/2012/chart" uri="{02D57815-91ED-43cb-92C2-25804820EDAC}">
                        <c15:formulaRef>
                          <c15:sqref>'Prácticas sostenibles'!$L$16:$L$27</c15:sqref>
                        </c15:formulaRef>
                      </c:ext>
                    </c:extLst>
                    <c:numCache>
                      <c:formatCode>0</c:formatCode>
                      <c:ptCount val="12"/>
                    </c:numCache>
                  </c:numRef>
                </c:val>
                <c:extLst xmlns:c15="http://schemas.microsoft.com/office/drawing/2012/chart">
                  <c:ext xmlns:c16="http://schemas.microsoft.com/office/drawing/2014/chart" uri="{C3380CC4-5D6E-409C-BE32-E72D297353CC}">
                    <c16:uniqueId val="{0000000A-2321-447E-9BAC-A9E12EE0DFB8}"/>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'Prácticas sostenibles'!$O$13:$O$15</c15:sqref>
                        </c15:formulaRef>
                      </c:ext>
                    </c:extLst>
                    <c:strCache>
                      <c:ptCount val="3"/>
                      <c:pt idx="0">
                        <c:v>REPORTE VIGENCIA ACTUAL (VC)</c:v>
                      </c:pt>
                      <c:pt idx="1">
                        <c:v>Comunicaciones externas</c:v>
                      </c:pt>
                      <c:pt idx="2">
                        <c:v>Total</c:v>
                      </c:pt>
                    </c:strCache>
                  </c:strRef>
                </c:tx>
                <c:spPr>
                  <a:solidFill>
                    <a:schemeClr val="accent2">
                      <a:lumMod val="80000"/>
                      <a:lumOff val="20000"/>
                    </a:schemeClr>
                  </a:solidFill>
                  <a:ln>
                    <a:noFill/>
                  </a:ln>
                  <a:effectLst/>
                </c:spPr>
                <c:invertIfNegative val="0"/>
                <c:cat>
                  <c:strRef>
                    <c:extLst xmlns:c15="http://schemas.microsoft.com/office/drawing/2012/chart">
                      <c:ext xmlns:c15="http://schemas.microsoft.com/office/drawing/2012/chart" uri="{02D57815-91ED-43cb-92C2-25804820EDAC}">
                        <c15:formulaRef>
                          <c15:sqref>'Prácticas sostenibles'!$A$16:$A$27</c15:sqref>
                        </c15:formulaRef>
                      </c:ext>
                    </c:extLst>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extLst xmlns:c15="http://schemas.microsoft.com/office/drawing/2012/chart">
                      <c:ext xmlns:c15="http://schemas.microsoft.com/office/drawing/2012/chart" uri="{02D57815-91ED-43cb-92C2-25804820EDAC}">
                        <c15:formulaRef>
                          <c15:sqref>'Prácticas sostenibles'!$O$16:$O$27</c15:sqref>
                        </c15:formulaRef>
                      </c:ext>
                    </c:extLst>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xmlns:c15="http://schemas.microsoft.com/office/drawing/2012/chart">
                  <c:ext xmlns:c16="http://schemas.microsoft.com/office/drawing/2014/chart" uri="{C3380CC4-5D6E-409C-BE32-E72D297353CC}">
                    <c16:uniqueId val="{0000000F-2321-447E-9BAC-A9E12EE0DFB8}"/>
                  </c:ext>
                </c:extLst>
              </c15:ser>
            </c15:filteredBarSeries>
          </c:ext>
        </c:extLst>
      </c:barChart>
      <c:catAx>
        <c:axId val="13607265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95000"/>
                    <a:lumOff val="5000"/>
                  </a:schemeClr>
                </a:solidFill>
                <a:latin typeface="Verdana" panose="020B0604030504040204" pitchFamily="34" charset="0"/>
                <a:ea typeface="Verdana" panose="020B0604030504040204" pitchFamily="34" charset="0"/>
                <a:cs typeface="+mn-cs"/>
              </a:defRPr>
            </a:pPr>
            <a:endParaRPr lang="es-CO"/>
          </a:p>
        </c:txPr>
        <c:crossAx val="1360728639"/>
        <c:crosses val="autoZero"/>
        <c:auto val="1"/>
        <c:lblAlgn val="ctr"/>
        <c:lblOffset val="100"/>
        <c:noMultiLvlLbl val="0"/>
      </c:catAx>
      <c:valAx>
        <c:axId val="136072863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36072655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chart>
  <c:spPr>
    <a:solidFill>
      <a:schemeClr val="bg1"/>
    </a:solidFill>
    <a:ln w="3175" cap="flat" cmpd="sng" algn="ctr">
      <a:solidFill>
        <a:sysClr val="windowText" lastClr="000000"/>
      </a:solidFill>
      <a:round/>
    </a:ln>
    <a:effectLst/>
  </c:spPr>
  <c:txPr>
    <a:bodyPr/>
    <a:lstStyle/>
    <a:p>
      <a:pPr>
        <a:defRPr sz="900">
          <a:solidFill>
            <a:sysClr val="windowText" lastClr="000000"/>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r>
              <a:rPr lang="en-US" sz="1400" b="1" i="1" u="none" strike="noStrike" kern="1200" spc="0" baseline="0">
                <a:solidFill>
                  <a:sysClr val="windowText" lastClr="000000"/>
                </a:solidFill>
                <a:latin typeface="Verdana" panose="020B0604030504040204" pitchFamily="34" charset="0"/>
                <a:ea typeface="Verdana" panose="020B0604030504040204" pitchFamily="34" charset="0"/>
                <a:cs typeface="+mn-cs"/>
              </a:rPr>
              <a:t>Indicador efectividad de ahorro para EL AÑO ACTUAL</a:t>
            </a:r>
          </a:p>
        </c:rich>
      </c:tx>
      <c:overlay val="0"/>
      <c:spPr>
        <a:noFill/>
        <a:ln>
          <a:noFill/>
        </a:ln>
        <a:effectLst/>
      </c:spPr>
      <c:txPr>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6.7288169580976873E-2"/>
          <c:y val="7.2406156331050325E-2"/>
          <c:w val="0.92308408204968739"/>
          <c:h val="0.75958819802697075"/>
        </c:manualLayout>
      </c:layout>
      <c:barChart>
        <c:barDir val="col"/>
        <c:grouping val="clustered"/>
        <c:varyColors val="0"/>
        <c:ser>
          <c:idx val="0"/>
          <c:order val="0"/>
          <c:tx>
            <c:v>Indicador efectividad de ahorro %</c:v>
          </c:tx>
          <c:spPr>
            <a:pattFill prst="dkDnDiag">
              <a:fgClr>
                <a:schemeClr val="accent6">
                  <a:lumMod val="60000"/>
                  <a:lumOff val="40000"/>
                </a:schemeClr>
              </a:fgClr>
              <a:bgClr>
                <a:schemeClr val="bg1"/>
              </a:bgClr>
            </a:pattFill>
            <a:ln>
              <a:solidFill>
                <a:schemeClr val="accent6">
                  <a:lumMod val="50000"/>
                </a:schemeClr>
              </a:solidFill>
            </a:ln>
            <a:effectLst>
              <a:innerShdw blurRad="114300">
                <a:schemeClr val="accent1"/>
              </a:innerShdw>
            </a:effectLst>
          </c:spPr>
          <c:invertIfNegative val="0"/>
          <c:dLbls>
            <c:delete val="1"/>
          </c:dLbls>
          <c:trendline>
            <c:spPr>
              <a:ln w="19050" cap="rnd">
                <a:solidFill>
                  <a:srgbClr val="D00000"/>
                </a:solidFill>
                <a:prstDash val="sysDash"/>
              </a:ln>
              <a:effectLst/>
            </c:spPr>
            <c:trendlineType val="linear"/>
            <c:dispRSqr val="0"/>
            <c:dispEq val="0"/>
          </c:trendline>
          <c:cat>
            <c:strRef>
              <c:f>'INSTRUCTIVO-Agua'!$A$16:$A$27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'INSTRUCTIVO-Agua'!$P$16:$P$27</c:f>
              <c:numCache>
                <c:formatCode>0%</c:formatCode>
                <c:ptCount val="12"/>
                <c:pt idx="0">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57CD-41F7-B10E-E84D40FD19EF}"/>
            </c:ext>
          </c:extLst>
        </c:ser>
        <c:dLbls>
          <c:dLblPos val="outEnd"/>
          <c:showLegendKey val="0"/>
          <c:showVal val="1"/>
          <c:showCatName val="0"/>
          <c:showSerName val="0"/>
          <c:showPercent val="0"/>
          <c:showBubbleSize val="0"/>
        </c:dLbls>
        <c:gapWidth val="164"/>
        <c:axId val="1550248848"/>
        <c:axId val="1550260912"/>
      </c:barChart>
      <c:lineChart>
        <c:grouping val="standard"/>
        <c:varyColors val="0"/>
        <c:ser>
          <c:idx val="1"/>
          <c:order val="1"/>
          <c:tx>
            <c:v>Meta</c:v>
          </c:tx>
          <c:spPr>
            <a:ln w="28575" cap="rnd">
              <a:solidFill>
                <a:schemeClr val="accent5"/>
              </a:solidFill>
              <a:prstDash val="dash"/>
              <a:round/>
            </a:ln>
            <a:effectLst/>
          </c:spPr>
          <c:marker>
            <c:symbol val="none"/>
          </c:marker>
          <c:cat>
            <c:strRef>
              <c:f>'INSTRUCTIVO-Agua'!$A$16:$A$27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'INSTRUCTIVO-Agua'!$W$16:$W$27</c:f>
              <c:numCache>
                <c:formatCode>0%</c:formatCode>
                <c:ptCount val="12"/>
                <c:pt idx="0">
                  <c:v>0.2</c:v>
                </c:pt>
                <c:pt idx="1">
                  <c:v>0.2</c:v>
                </c:pt>
                <c:pt idx="2">
                  <c:v>0.2</c:v>
                </c:pt>
                <c:pt idx="3">
                  <c:v>0.2</c:v>
                </c:pt>
                <c:pt idx="4">
                  <c:v>0.2</c:v>
                </c:pt>
                <c:pt idx="5">
                  <c:v>0.2</c:v>
                </c:pt>
                <c:pt idx="6">
                  <c:v>0.2</c:v>
                </c:pt>
                <c:pt idx="7">
                  <c:v>0.2</c:v>
                </c:pt>
                <c:pt idx="8">
                  <c:v>0.2</c:v>
                </c:pt>
                <c:pt idx="9">
                  <c:v>0.2</c:v>
                </c:pt>
                <c:pt idx="10">
                  <c:v>0.2</c:v>
                </c:pt>
                <c:pt idx="11">
                  <c:v>0.2</c:v>
                </c:pt>
              </c:numCache>
            </c:numRef>
          </c:val>
          <c:smooth val="0"/>
          <c:extLst>
            <c:ext xmlns:c16="http://schemas.microsoft.com/office/drawing/2014/chart" uri="{C3380CC4-5D6E-409C-BE32-E72D297353CC}">
              <c16:uniqueId val="{00000002-57CD-41F7-B10E-E84D40FD19EF}"/>
            </c:ext>
          </c:extLst>
        </c:ser>
        <c:dLbls>
          <c:showLegendKey val="0"/>
          <c:showVal val="0"/>
          <c:showCatName val="0"/>
          <c:showSerName val="0"/>
          <c:showPercent val="0"/>
          <c:showBubbleSize val="0"/>
        </c:dLbls>
        <c:marker val="1"/>
        <c:smooth val="0"/>
        <c:axId val="605853712"/>
        <c:axId val="605859536"/>
      </c:lineChart>
      <c:catAx>
        <c:axId val="155024884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550260912"/>
        <c:crosses val="autoZero"/>
        <c:auto val="1"/>
        <c:lblAlgn val="ctr"/>
        <c:lblOffset val="100"/>
        <c:noMultiLvlLbl val="0"/>
      </c:catAx>
      <c:valAx>
        <c:axId val="1550260912"/>
        <c:scaling>
          <c:orientation val="minMax"/>
        </c:scaling>
        <c:delete val="0"/>
        <c:axPos val="l"/>
        <c:majorGridlines>
          <c:spPr>
            <a:ln>
              <a:solidFill>
                <a:schemeClr val="tx1">
                  <a:lumMod val="15000"/>
                  <a:lumOff val="85000"/>
                </a:schemeClr>
              </a:solidFill>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550248848"/>
        <c:crosses val="autoZero"/>
        <c:crossBetween val="between"/>
      </c:valAx>
      <c:valAx>
        <c:axId val="605859536"/>
        <c:scaling>
          <c:orientation val="minMax"/>
        </c:scaling>
        <c:delete val="1"/>
        <c:axPos val="r"/>
        <c:numFmt formatCode="0%" sourceLinked="1"/>
        <c:majorTickMark val="none"/>
        <c:minorTickMark val="none"/>
        <c:tickLblPos val="nextTo"/>
        <c:crossAx val="605853712"/>
        <c:crosses val="max"/>
        <c:crossBetween val="between"/>
      </c:valAx>
      <c:catAx>
        <c:axId val="605853712"/>
        <c:scaling>
          <c:orientation val="minMax"/>
        </c:scaling>
        <c:delete val="1"/>
        <c:axPos val="b"/>
        <c:numFmt formatCode="General" sourceLinked="1"/>
        <c:majorTickMark val="out"/>
        <c:minorTickMark val="none"/>
        <c:tickLblPos val="nextTo"/>
        <c:crossAx val="605859536"/>
        <c:crosses val="autoZero"/>
        <c:auto val="1"/>
        <c:lblAlgn val="ctr"/>
        <c:lblOffset val="100"/>
        <c:noMultiLvlLbl val="0"/>
      </c:catAx>
      <c:spPr>
        <a:noFill/>
        <a:ln>
          <a:noFill/>
        </a:ln>
        <a:effectLst/>
      </c:spPr>
    </c:plotArea>
    <c:legend>
      <c:legendPos val="t"/>
      <c:layout>
        <c:manualLayout>
          <c:xMode val="edge"/>
          <c:yMode val="edge"/>
          <c:x val="9.4975343015348851E-2"/>
          <c:y val="0.94486516828412814"/>
          <c:w val="0.89999996909869229"/>
          <c:h val="5.304565806146927E-2"/>
        </c:manualLayout>
      </c:layout>
      <c:overlay val="0"/>
      <c:spPr>
        <a:noFill/>
        <a:ln>
          <a:solidFill>
            <a:schemeClr val="accent5"/>
          </a:solid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2">
          <a:lumMod val="25000"/>
        </a:schemeClr>
      </a:solidFill>
      <a:round/>
    </a:ln>
    <a:effectLst/>
  </c:spPr>
  <c:txPr>
    <a:bodyPr/>
    <a:lstStyle/>
    <a:p>
      <a:pPr>
        <a:defRPr>
          <a:solidFill>
            <a:schemeClr val="tx1"/>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1" u="none" strike="noStrike" kern="1200" spc="0" baseline="0">
                <a:solidFill>
                  <a:sysClr val="windowText" lastClr="000000"/>
                </a:solidFill>
                <a:latin typeface="Verdana" panose="020B0604030504040204" pitchFamily="34" charset="0"/>
                <a:ea typeface="Verdana" panose="020B0604030504040204" pitchFamily="34" charset="0"/>
                <a:cs typeface="+mn-cs"/>
              </a:defRPr>
            </a:pPr>
            <a:r>
              <a:rPr lang="en-US" sz="1400" b="1" i="1" u="none" strike="noStrike" kern="1200" spc="0" baseline="0">
                <a:solidFill>
                  <a:sysClr val="windowText" lastClr="000000"/>
                </a:solidFill>
                <a:latin typeface="Verdana" panose="020B0604030504040204" pitchFamily="34" charset="0"/>
                <a:ea typeface="Verdana" panose="020B0604030504040204" pitchFamily="34" charset="0"/>
              </a:rPr>
              <a:t>COMPARATIVO DE CONSUMO AÑO ANTERIOR VS. AÑO ACTUAL</a:t>
            </a:r>
          </a:p>
        </c:rich>
      </c:tx>
      <c:overlay val="0"/>
      <c:spPr>
        <a:noFill/>
        <a:ln>
          <a:noFill/>
        </a:ln>
        <a:effectLst/>
      </c:spPr>
      <c:txPr>
        <a:bodyPr rot="0" spcFirstLastPara="1" vertOverflow="ellipsis" vert="horz" wrap="square" anchor="ctr" anchorCtr="1"/>
        <a:lstStyle/>
        <a:p>
          <a:pPr>
            <a:defRPr sz="1400" b="1" i="1" u="none" strike="noStrike" kern="1200" spc="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9.3865111111111108E-2"/>
          <c:y val="7.5675621491579803E-2"/>
          <c:w val="0.88672233333333339"/>
          <c:h val="0.7397083333333333"/>
        </c:manualLayout>
      </c:layout>
      <c:barChart>
        <c:barDir val="col"/>
        <c:grouping val="clustered"/>
        <c:varyColors val="0"/>
        <c:ser>
          <c:idx val="0"/>
          <c:order val="0"/>
          <c:tx>
            <c:v>2024</c:v>
          </c:tx>
          <c:spPr>
            <a:pattFill prst="dkDnDiag">
              <a:fgClr>
                <a:srgbClr val="84CFF4"/>
              </a:fgClr>
              <a:bgClr>
                <a:schemeClr val="bg1"/>
              </a:bgClr>
            </a:pattFill>
            <a:ln>
              <a:solidFill>
                <a:srgbClr val="7FDCF5"/>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Agua!$B$16:$B$27</c:f>
              <c:numCache>
                <c:formatCode>#,##0.00</c:formatCode>
                <c:ptCount val="12"/>
              </c:numCache>
            </c:numRef>
          </c:val>
          <c:extLst>
            <c:ext xmlns:c16="http://schemas.microsoft.com/office/drawing/2014/chart" uri="{C3380CC4-5D6E-409C-BE32-E72D297353CC}">
              <c16:uniqueId val="{00000000-69F5-4E0C-BB07-8BE102FB39A8}"/>
            </c:ext>
          </c:extLst>
        </c:ser>
        <c:ser>
          <c:idx val="1"/>
          <c:order val="1"/>
          <c:tx>
            <c:v>2025</c:v>
          </c:tx>
          <c:spPr>
            <a:pattFill prst="narHorz">
              <a:fgClr>
                <a:srgbClr val="147C98"/>
              </a:fgClr>
              <a:bgClr>
                <a:schemeClr val="bg1"/>
              </a:bgClr>
            </a:patt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28575" cap="rnd">
                <a:solidFill>
                  <a:srgbClr val="D80202"/>
                </a:solidFill>
                <a:prstDash val="sysDot"/>
              </a:ln>
              <a:effectLst/>
            </c:spPr>
            <c:trendlineType val="linear"/>
            <c:dispRSqr val="0"/>
            <c:dispEq val="0"/>
          </c:trendline>
          <c:cat>
            <c:strLit>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Lit>
          </c:cat>
          <c:val>
            <c:numRef>
              <c:f>Agua!$H$16:$H$27</c:f>
              <c:numCache>
                <c:formatCode>#,##0.00</c:formatCode>
                <c:ptCount val="12"/>
              </c:numCache>
            </c:numRef>
          </c:val>
          <c:extLst>
            <c:ext xmlns:c16="http://schemas.microsoft.com/office/drawing/2014/chart" uri="{C3380CC4-5D6E-409C-BE32-E72D297353CC}">
              <c16:uniqueId val="{00000002-69F5-4E0C-BB07-8BE102FB39A8}"/>
            </c:ext>
          </c:extLst>
        </c:ser>
        <c:dLbls>
          <c:dLblPos val="outEnd"/>
          <c:showLegendKey val="0"/>
          <c:showVal val="1"/>
          <c:showCatName val="0"/>
          <c:showSerName val="0"/>
          <c:showPercent val="0"/>
          <c:showBubbleSize val="0"/>
        </c:dLbls>
        <c:gapWidth val="219"/>
        <c:overlap val="-27"/>
        <c:axId val="70413087"/>
        <c:axId val="70413503"/>
      </c:barChart>
      <c:catAx>
        <c:axId val="70413087"/>
        <c:scaling>
          <c:orientation val="minMax"/>
        </c:scaling>
        <c:delete val="0"/>
        <c:axPos val="b"/>
        <c:title>
          <c:tx>
            <c:rich>
              <a:bodyPr rot="0" spcFirstLastPara="1" vertOverflow="ellipsis" vert="horz" wrap="square" anchor="ctr" anchorCtr="1"/>
              <a:lstStyle/>
              <a:p>
                <a:pPr>
                  <a:defRPr sz="105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US" sz="1050" b="1"/>
                  <a:t>TIEMPO (mes)</a:t>
                </a:r>
              </a:p>
            </c:rich>
          </c:tx>
          <c:layout>
            <c:manualLayout>
              <c:xMode val="edge"/>
              <c:yMode val="edge"/>
              <c:x val="0.45146692468526178"/>
              <c:y val="0.90458739463734439"/>
            </c:manualLayout>
          </c:layout>
          <c:overlay val="0"/>
          <c:spPr>
            <a:noFill/>
            <a:ln>
              <a:noFill/>
            </a:ln>
            <a:effectLst/>
          </c:spPr>
          <c:txPr>
            <a:bodyPr rot="0" spcFirstLastPara="1" vertOverflow="ellipsis" vert="horz" wrap="square" anchor="ctr" anchorCtr="1"/>
            <a:lstStyle/>
            <a:p>
              <a:pPr>
                <a:defRPr sz="105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70413503"/>
        <c:crosses val="autoZero"/>
        <c:auto val="1"/>
        <c:lblAlgn val="ctr"/>
        <c:lblOffset val="100"/>
        <c:noMultiLvlLbl val="0"/>
      </c:catAx>
      <c:valAx>
        <c:axId val="70413503"/>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r>
                  <a:rPr lang="en-US" b="1"/>
                  <a:t>CONSUMO (m3)</a:t>
                </a:r>
              </a:p>
            </c:rich>
          </c:tx>
          <c:overlay val="0"/>
          <c:spPr>
            <a:noFill/>
            <a:ln>
              <a:noFill/>
            </a:ln>
            <a:effectLst/>
          </c:spPr>
          <c:txPr>
            <a:bodyPr rot="-5400000" spcFirstLastPara="1" vertOverflow="ellipsis" vert="horz" wrap="square" anchor="ctr" anchorCtr="1"/>
            <a:lstStyle/>
            <a:p>
              <a:pPr>
                <a:defRPr sz="10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7041308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r>
              <a:rPr lang="en-US" sz="1400" b="1" i="1" u="none" strike="noStrike" kern="1200" spc="0" baseline="0">
                <a:solidFill>
                  <a:sysClr val="windowText" lastClr="000000"/>
                </a:solidFill>
                <a:latin typeface="Verdana" panose="020B0604030504040204" pitchFamily="34" charset="0"/>
                <a:ea typeface="Verdana" panose="020B0604030504040204" pitchFamily="34" charset="0"/>
                <a:cs typeface="+mn-cs"/>
              </a:rPr>
              <a:t>Indicador PER CÁPITA año actual</a:t>
            </a:r>
          </a:p>
        </c:rich>
      </c:tx>
      <c:overlay val="0"/>
      <c:spPr>
        <a:noFill/>
        <a:ln>
          <a:noFill/>
        </a:ln>
        <a:effectLst/>
      </c:spPr>
      <c:txPr>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6.7288169580976873E-2"/>
          <c:y val="7.2406156331050325E-2"/>
          <c:w val="0.92308408204968739"/>
          <c:h val="0.75958819802697075"/>
        </c:manualLayout>
      </c:layout>
      <c:barChart>
        <c:barDir val="col"/>
        <c:grouping val="clustered"/>
        <c:varyColors val="0"/>
        <c:ser>
          <c:idx val="0"/>
          <c:order val="0"/>
          <c:tx>
            <c:v>Indicador consumo agua 2024</c:v>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delete val="1"/>
          </c:dLbls>
          <c:trendline>
            <c:spPr>
              <a:ln w="19050" cap="rnd">
                <a:solidFill>
                  <a:srgbClr val="D00000"/>
                </a:solidFill>
                <a:prstDash val="sysDash"/>
              </a:ln>
              <a:effectLst/>
            </c:spPr>
            <c:trendlineType val="linear"/>
            <c:dispRSqr val="0"/>
            <c:dispEq val="0"/>
          </c:trendline>
          <c:cat>
            <c:strRef>
              <c:f>Agua!$A$16:$A$27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Agua!$N$16:$N$27</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AAED-414C-A946-8A5AF813B178}"/>
            </c:ext>
          </c:extLst>
        </c:ser>
        <c:dLbls>
          <c:dLblPos val="outEnd"/>
          <c:showLegendKey val="0"/>
          <c:showVal val="1"/>
          <c:showCatName val="0"/>
          <c:showSerName val="0"/>
          <c:showPercent val="0"/>
          <c:showBubbleSize val="0"/>
        </c:dLbls>
        <c:gapWidth val="164"/>
        <c:axId val="1550248848"/>
        <c:axId val="1550260912"/>
      </c:barChart>
      <c:lineChart>
        <c:grouping val="standard"/>
        <c:varyColors val="0"/>
        <c:ser>
          <c:idx val="1"/>
          <c:order val="1"/>
          <c:tx>
            <c:v>Meta</c:v>
          </c:tx>
          <c:spPr>
            <a:ln w="28575" cap="rnd">
              <a:solidFill>
                <a:srgbClr val="00B050"/>
              </a:solidFill>
              <a:prstDash val="dash"/>
              <a:round/>
            </a:ln>
            <a:effectLst/>
          </c:spPr>
          <c:marker>
            <c:symbol val="none"/>
          </c:marker>
          <c:cat>
            <c:strRef>
              <c:f>Agua!$A$16:$A$27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Agua!$W$16:$W$27</c:f>
              <c:numCache>
                <c:formatCode>0%</c:formatCode>
                <c:ptCount val="12"/>
                <c:pt idx="0">
                  <c:v>0.2</c:v>
                </c:pt>
                <c:pt idx="1">
                  <c:v>0.2</c:v>
                </c:pt>
                <c:pt idx="2">
                  <c:v>0.2</c:v>
                </c:pt>
                <c:pt idx="3">
                  <c:v>0.2</c:v>
                </c:pt>
                <c:pt idx="4">
                  <c:v>0.2</c:v>
                </c:pt>
                <c:pt idx="5">
                  <c:v>0.2</c:v>
                </c:pt>
                <c:pt idx="6">
                  <c:v>0.2</c:v>
                </c:pt>
                <c:pt idx="7">
                  <c:v>0.2</c:v>
                </c:pt>
                <c:pt idx="8">
                  <c:v>0.2</c:v>
                </c:pt>
                <c:pt idx="9">
                  <c:v>0.2</c:v>
                </c:pt>
                <c:pt idx="10">
                  <c:v>0.2</c:v>
                </c:pt>
                <c:pt idx="11">
                  <c:v>0.2</c:v>
                </c:pt>
              </c:numCache>
            </c:numRef>
          </c:val>
          <c:smooth val="0"/>
          <c:extLst>
            <c:ext xmlns:c16="http://schemas.microsoft.com/office/drawing/2014/chart" uri="{C3380CC4-5D6E-409C-BE32-E72D297353CC}">
              <c16:uniqueId val="{00000002-AAED-414C-A946-8A5AF813B178}"/>
            </c:ext>
          </c:extLst>
        </c:ser>
        <c:dLbls>
          <c:showLegendKey val="0"/>
          <c:showVal val="0"/>
          <c:showCatName val="0"/>
          <c:showSerName val="0"/>
          <c:showPercent val="0"/>
          <c:showBubbleSize val="0"/>
        </c:dLbls>
        <c:marker val="1"/>
        <c:smooth val="0"/>
        <c:axId val="605853712"/>
        <c:axId val="605859536"/>
      </c:lineChart>
      <c:catAx>
        <c:axId val="155024884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550260912"/>
        <c:crosses val="autoZero"/>
        <c:auto val="1"/>
        <c:lblAlgn val="ctr"/>
        <c:lblOffset val="100"/>
        <c:noMultiLvlLbl val="0"/>
      </c:catAx>
      <c:valAx>
        <c:axId val="1550260912"/>
        <c:scaling>
          <c:orientation val="minMax"/>
        </c:scaling>
        <c:delete val="0"/>
        <c:axPos val="l"/>
        <c:majorGridlines>
          <c:spPr>
            <a:ln>
              <a:solidFill>
                <a:schemeClr val="tx1">
                  <a:lumMod val="15000"/>
                  <a:lumOff val="85000"/>
                </a:schemeClr>
              </a:solidFill>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550248848"/>
        <c:crosses val="autoZero"/>
        <c:crossBetween val="between"/>
      </c:valAx>
      <c:valAx>
        <c:axId val="605859536"/>
        <c:scaling>
          <c:orientation val="minMax"/>
        </c:scaling>
        <c:delete val="1"/>
        <c:axPos val="r"/>
        <c:numFmt formatCode="0%" sourceLinked="1"/>
        <c:majorTickMark val="none"/>
        <c:minorTickMark val="none"/>
        <c:tickLblPos val="nextTo"/>
        <c:crossAx val="605853712"/>
        <c:crosses val="max"/>
        <c:crossBetween val="between"/>
      </c:valAx>
      <c:catAx>
        <c:axId val="605853712"/>
        <c:scaling>
          <c:orientation val="minMax"/>
        </c:scaling>
        <c:delete val="1"/>
        <c:axPos val="b"/>
        <c:numFmt formatCode="General" sourceLinked="1"/>
        <c:majorTickMark val="out"/>
        <c:minorTickMark val="none"/>
        <c:tickLblPos val="nextTo"/>
        <c:crossAx val="605859536"/>
        <c:crosses val="autoZero"/>
        <c:auto val="1"/>
        <c:lblAlgn val="ctr"/>
        <c:lblOffset val="100"/>
        <c:noMultiLvlLbl val="0"/>
      </c:catAx>
      <c:spPr>
        <a:noFill/>
        <a:ln>
          <a:noFill/>
        </a:ln>
        <a:effectLst/>
      </c:spPr>
    </c:plotArea>
    <c:legend>
      <c:legendPos val="t"/>
      <c:layout>
        <c:manualLayout>
          <c:xMode val="edge"/>
          <c:yMode val="edge"/>
          <c:x val="9.4975343015348851E-2"/>
          <c:y val="0.94486516828412814"/>
          <c:w val="0.89999996909869229"/>
          <c:h val="5.304565806146927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2">
          <a:lumMod val="25000"/>
        </a:schemeClr>
      </a:solidFill>
      <a:round/>
    </a:ln>
    <a:effectLst/>
  </c:spPr>
  <c:txPr>
    <a:bodyPr/>
    <a:lstStyle/>
    <a:p>
      <a:pPr>
        <a:defRPr>
          <a:solidFill>
            <a:schemeClr val="tx1"/>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r>
              <a:rPr lang="en-US" sz="1400" b="1" i="1" u="none" strike="noStrike" kern="1200" spc="0" baseline="0">
                <a:solidFill>
                  <a:sysClr val="windowText" lastClr="000000"/>
                </a:solidFill>
                <a:latin typeface="Verdana" panose="020B0604030504040204" pitchFamily="34" charset="0"/>
                <a:ea typeface="Verdana" panose="020B0604030504040204" pitchFamily="34" charset="0"/>
                <a:cs typeface="+mn-cs"/>
              </a:rPr>
              <a:t>Indicador efectividad de ahorro para EL AÑO ACTUAL</a:t>
            </a:r>
          </a:p>
        </c:rich>
      </c:tx>
      <c:overlay val="0"/>
      <c:spPr>
        <a:noFill/>
        <a:ln>
          <a:noFill/>
        </a:ln>
        <a:effectLst/>
      </c:spPr>
      <c:txPr>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6.7288169580976873E-2"/>
          <c:y val="7.2406156331050325E-2"/>
          <c:w val="0.92308408204968739"/>
          <c:h val="0.75958819802697075"/>
        </c:manualLayout>
      </c:layout>
      <c:barChart>
        <c:barDir val="col"/>
        <c:grouping val="clustered"/>
        <c:varyColors val="0"/>
        <c:ser>
          <c:idx val="0"/>
          <c:order val="0"/>
          <c:tx>
            <c:v>Indicador efectividad de ahorro %</c:v>
          </c:tx>
          <c:spPr>
            <a:pattFill prst="dkDnDiag">
              <a:fgClr>
                <a:schemeClr val="accent6">
                  <a:lumMod val="60000"/>
                  <a:lumOff val="40000"/>
                </a:schemeClr>
              </a:fgClr>
              <a:bgClr>
                <a:schemeClr val="bg1"/>
              </a:bgClr>
            </a:pattFill>
            <a:ln>
              <a:solidFill>
                <a:schemeClr val="accent6">
                  <a:lumMod val="50000"/>
                </a:schemeClr>
              </a:solidFill>
            </a:ln>
            <a:effectLst>
              <a:innerShdw blurRad="114300">
                <a:schemeClr val="accent1"/>
              </a:innerShdw>
            </a:effectLst>
          </c:spPr>
          <c:invertIfNegative val="0"/>
          <c:dLbls>
            <c:delete val="1"/>
          </c:dLbls>
          <c:trendline>
            <c:spPr>
              <a:ln w="19050" cap="rnd">
                <a:solidFill>
                  <a:srgbClr val="D00000"/>
                </a:solidFill>
                <a:prstDash val="sysDash"/>
              </a:ln>
              <a:effectLst/>
            </c:spPr>
            <c:trendlineType val="linear"/>
            <c:dispRSqr val="0"/>
            <c:dispEq val="0"/>
          </c:trendline>
          <c:cat>
            <c:strRef>
              <c:f>Agua!$A$16:$A$27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Agua!$P$16:$P$27</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24C3-4642-A732-6BCFFEE2F299}"/>
            </c:ext>
          </c:extLst>
        </c:ser>
        <c:dLbls>
          <c:dLblPos val="outEnd"/>
          <c:showLegendKey val="0"/>
          <c:showVal val="1"/>
          <c:showCatName val="0"/>
          <c:showSerName val="0"/>
          <c:showPercent val="0"/>
          <c:showBubbleSize val="0"/>
        </c:dLbls>
        <c:gapWidth val="164"/>
        <c:axId val="1550248848"/>
        <c:axId val="1550260912"/>
      </c:barChart>
      <c:lineChart>
        <c:grouping val="standard"/>
        <c:varyColors val="0"/>
        <c:ser>
          <c:idx val="1"/>
          <c:order val="1"/>
          <c:tx>
            <c:v>Meta</c:v>
          </c:tx>
          <c:spPr>
            <a:ln w="28575" cap="rnd">
              <a:solidFill>
                <a:schemeClr val="accent5"/>
              </a:solidFill>
              <a:prstDash val="dash"/>
              <a:round/>
            </a:ln>
            <a:effectLst/>
          </c:spPr>
          <c:marker>
            <c:symbol val="none"/>
          </c:marker>
          <c:cat>
            <c:strRef>
              <c:f>Agua!$A$16:$A$27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Agua!$W$16:$W$27</c:f>
              <c:numCache>
                <c:formatCode>0%</c:formatCode>
                <c:ptCount val="12"/>
                <c:pt idx="0">
                  <c:v>0.2</c:v>
                </c:pt>
                <c:pt idx="1">
                  <c:v>0.2</c:v>
                </c:pt>
                <c:pt idx="2">
                  <c:v>0.2</c:v>
                </c:pt>
                <c:pt idx="3">
                  <c:v>0.2</c:v>
                </c:pt>
                <c:pt idx="4">
                  <c:v>0.2</c:v>
                </c:pt>
                <c:pt idx="5">
                  <c:v>0.2</c:v>
                </c:pt>
                <c:pt idx="6">
                  <c:v>0.2</c:v>
                </c:pt>
                <c:pt idx="7">
                  <c:v>0.2</c:v>
                </c:pt>
                <c:pt idx="8">
                  <c:v>0.2</c:v>
                </c:pt>
                <c:pt idx="9">
                  <c:v>0.2</c:v>
                </c:pt>
                <c:pt idx="10">
                  <c:v>0.2</c:v>
                </c:pt>
                <c:pt idx="11">
                  <c:v>0.2</c:v>
                </c:pt>
              </c:numCache>
            </c:numRef>
          </c:val>
          <c:smooth val="0"/>
          <c:extLst>
            <c:ext xmlns:c16="http://schemas.microsoft.com/office/drawing/2014/chart" uri="{C3380CC4-5D6E-409C-BE32-E72D297353CC}">
              <c16:uniqueId val="{00000002-24C3-4642-A732-6BCFFEE2F299}"/>
            </c:ext>
          </c:extLst>
        </c:ser>
        <c:dLbls>
          <c:showLegendKey val="0"/>
          <c:showVal val="0"/>
          <c:showCatName val="0"/>
          <c:showSerName val="0"/>
          <c:showPercent val="0"/>
          <c:showBubbleSize val="0"/>
        </c:dLbls>
        <c:marker val="1"/>
        <c:smooth val="0"/>
        <c:axId val="605853712"/>
        <c:axId val="605859536"/>
      </c:lineChart>
      <c:catAx>
        <c:axId val="155024884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550260912"/>
        <c:crosses val="autoZero"/>
        <c:auto val="1"/>
        <c:lblAlgn val="ctr"/>
        <c:lblOffset val="100"/>
        <c:noMultiLvlLbl val="0"/>
      </c:catAx>
      <c:valAx>
        <c:axId val="1550260912"/>
        <c:scaling>
          <c:orientation val="minMax"/>
        </c:scaling>
        <c:delete val="0"/>
        <c:axPos val="l"/>
        <c:majorGridlines>
          <c:spPr>
            <a:ln>
              <a:solidFill>
                <a:schemeClr val="tx1">
                  <a:lumMod val="15000"/>
                  <a:lumOff val="85000"/>
                </a:schemeClr>
              </a:solidFill>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550248848"/>
        <c:crosses val="autoZero"/>
        <c:crossBetween val="between"/>
      </c:valAx>
      <c:valAx>
        <c:axId val="605859536"/>
        <c:scaling>
          <c:orientation val="minMax"/>
        </c:scaling>
        <c:delete val="1"/>
        <c:axPos val="r"/>
        <c:numFmt formatCode="0%" sourceLinked="1"/>
        <c:majorTickMark val="none"/>
        <c:minorTickMark val="none"/>
        <c:tickLblPos val="nextTo"/>
        <c:crossAx val="605853712"/>
        <c:crosses val="max"/>
        <c:crossBetween val="between"/>
      </c:valAx>
      <c:catAx>
        <c:axId val="605853712"/>
        <c:scaling>
          <c:orientation val="minMax"/>
        </c:scaling>
        <c:delete val="1"/>
        <c:axPos val="b"/>
        <c:numFmt formatCode="General" sourceLinked="1"/>
        <c:majorTickMark val="out"/>
        <c:minorTickMark val="none"/>
        <c:tickLblPos val="nextTo"/>
        <c:crossAx val="605859536"/>
        <c:crosses val="autoZero"/>
        <c:auto val="1"/>
        <c:lblAlgn val="ctr"/>
        <c:lblOffset val="100"/>
        <c:noMultiLvlLbl val="0"/>
      </c:catAx>
      <c:spPr>
        <a:noFill/>
        <a:ln>
          <a:noFill/>
        </a:ln>
        <a:effectLst/>
      </c:spPr>
    </c:plotArea>
    <c:legend>
      <c:legendPos val="t"/>
      <c:layout>
        <c:manualLayout>
          <c:xMode val="edge"/>
          <c:yMode val="edge"/>
          <c:x val="9.4975343015348851E-2"/>
          <c:y val="0.94486516828412814"/>
          <c:w val="0.89999996909869229"/>
          <c:h val="5.304565806146927E-2"/>
        </c:manualLayout>
      </c:layout>
      <c:overlay val="0"/>
      <c:spPr>
        <a:noFill/>
        <a:ln>
          <a:solidFill>
            <a:schemeClr val="accent5"/>
          </a:solid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2">
          <a:lumMod val="25000"/>
        </a:schemeClr>
      </a:solidFill>
      <a:round/>
    </a:ln>
    <a:effectLst/>
  </c:spPr>
  <c:txPr>
    <a:bodyPr/>
    <a:lstStyle/>
    <a:p>
      <a:pPr>
        <a:defRPr>
          <a:solidFill>
            <a:schemeClr val="tx1"/>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r>
              <a:rPr lang="en-US" sz="1400" b="1" i="1" u="none" strike="noStrike" kern="1200" spc="0" baseline="0">
                <a:solidFill>
                  <a:sysClr val="windowText" lastClr="000000"/>
                </a:solidFill>
                <a:latin typeface="Verdana" panose="020B0604030504040204" pitchFamily="34" charset="0"/>
                <a:ea typeface="Verdana" panose="020B0604030504040204" pitchFamily="34" charset="0"/>
                <a:cs typeface="+mn-cs"/>
              </a:rPr>
              <a:t>Indicador PER CÁPITA año actual</a:t>
            </a:r>
          </a:p>
        </c:rich>
      </c:tx>
      <c:overlay val="0"/>
      <c:spPr>
        <a:noFill/>
        <a:ln>
          <a:noFill/>
        </a:ln>
        <a:effectLst/>
      </c:spPr>
      <c:txPr>
        <a:bodyPr rot="0" spcFirstLastPara="1" vertOverflow="ellipsis" vert="horz" wrap="square" anchor="ctr" anchorCtr="1"/>
        <a:lstStyle/>
        <a:p>
          <a:pPr algn="ctr" rtl="0">
            <a:defRPr lang="en-US" sz="1400" b="1" i="1" u="none" strike="noStrike" kern="1200" cap="all" spc="0" baseline="0">
              <a:solidFill>
                <a:sysClr val="windowText" lastClr="000000"/>
              </a:solidFill>
              <a:latin typeface="Verdana" panose="020B0604030504040204" pitchFamily="34" charset="0"/>
              <a:ea typeface="Verdana" panose="020B0604030504040204" pitchFamily="34" charset="0"/>
              <a:cs typeface="+mn-cs"/>
            </a:defRPr>
          </a:pPr>
          <a:endParaRPr lang="es-CO"/>
        </a:p>
      </c:txPr>
    </c:title>
    <c:autoTitleDeleted val="0"/>
    <c:plotArea>
      <c:layout>
        <c:manualLayout>
          <c:layoutTarget val="inner"/>
          <c:xMode val="edge"/>
          <c:yMode val="edge"/>
          <c:x val="6.7288169580976873E-2"/>
          <c:y val="7.2406156331050325E-2"/>
          <c:w val="0.92308408204968739"/>
          <c:h val="0.75958819802697075"/>
        </c:manualLayout>
      </c:layout>
      <c:barChart>
        <c:barDir val="col"/>
        <c:grouping val="clustered"/>
        <c:varyColors val="0"/>
        <c:ser>
          <c:idx val="0"/>
          <c:order val="0"/>
          <c:tx>
            <c:v>Indicador consumo agua 2024</c:v>
          </c:tx>
          <c:spPr>
            <a:pattFill prst="narHorz">
              <a:fgClr>
                <a:schemeClr val="accent1"/>
              </a:fgClr>
              <a:bgClr>
                <a:schemeClr val="accent1">
                  <a:lumMod val="20000"/>
                  <a:lumOff val="80000"/>
                </a:schemeClr>
              </a:bgClr>
            </a:pattFill>
            <a:ln>
              <a:noFill/>
            </a:ln>
            <a:effectLst>
              <a:innerShdw blurRad="114300">
                <a:schemeClr val="accent1"/>
              </a:innerShdw>
            </a:effectLst>
          </c:spPr>
          <c:invertIfNegative val="0"/>
          <c:dLbls>
            <c:delete val="1"/>
          </c:dLbls>
          <c:trendline>
            <c:spPr>
              <a:ln w="19050" cap="rnd">
                <a:solidFill>
                  <a:srgbClr val="D00000"/>
                </a:solidFill>
                <a:prstDash val="sysDash"/>
              </a:ln>
              <a:effectLst/>
            </c:spPr>
            <c:trendlineType val="linear"/>
            <c:dispRSqr val="0"/>
            <c:dispEq val="0"/>
          </c:trendline>
          <c:cat>
            <c:strRef>
              <c:f>'INSTRUCTIVO-Energía'!$A$16:$A$27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'INSTRUCTIVO-Energía'!$N$16:$N$27</c:f>
              <c:numCache>
                <c:formatCode>0%</c:formatCode>
                <c:ptCount val="12"/>
                <c:pt idx="0">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40B1-4632-91AB-91A00A1D5F71}"/>
            </c:ext>
          </c:extLst>
        </c:ser>
        <c:dLbls>
          <c:dLblPos val="outEnd"/>
          <c:showLegendKey val="0"/>
          <c:showVal val="1"/>
          <c:showCatName val="0"/>
          <c:showSerName val="0"/>
          <c:showPercent val="0"/>
          <c:showBubbleSize val="0"/>
        </c:dLbls>
        <c:gapWidth val="164"/>
        <c:axId val="1550248848"/>
        <c:axId val="1550260912"/>
      </c:barChart>
      <c:lineChart>
        <c:grouping val="standard"/>
        <c:varyColors val="0"/>
        <c:ser>
          <c:idx val="1"/>
          <c:order val="1"/>
          <c:tx>
            <c:v>Meta</c:v>
          </c:tx>
          <c:spPr>
            <a:ln w="28575" cap="rnd">
              <a:solidFill>
                <a:srgbClr val="00B050"/>
              </a:solidFill>
              <a:prstDash val="dash"/>
              <a:round/>
            </a:ln>
            <a:effectLst/>
          </c:spPr>
          <c:marker>
            <c:symbol val="none"/>
          </c:marker>
          <c:cat>
            <c:strRef>
              <c:f>'INSTRUCTIVO-Energía'!$A$16:$A$27</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'INSTRUCTIVO-Energía'!$W$16:$W$27</c:f>
              <c:numCache>
                <c:formatCode>0%</c:formatCode>
                <c:ptCount val="12"/>
                <c:pt idx="0">
                  <c:v>0.2</c:v>
                </c:pt>
                <c:pt idx="1">
                  <c:v>0.2</c:v>
                </c:pt>
                <c:pt idx="2">
                  <c:v>0.2</c:v>
                </c:pt>
                <c:pt idx="3">
                  <c:v>0.2</c:v>
                </c:pt>
                <c:pt idx="4">
                  <c:v>0.2</c:v>
                </c:pt>
                <c:pt idx="5">
                  <c:v>0.2</c:v>
                </c:pt>
                <c:pt idx="6">
                  <c:v>0.2</c:v>
                </c:pt>
                <c:pt idx="7">
                  <c:v>0.2</c:v>
                </c:pt>
                <c:pt idx="8">
                  <c:v>0.2</c:v>
                </c:pt>
                <c:pt idx="9">
                  <c:v>0.2</c:v>
                </c:pt>
                <c:pt idx="10">
                  <c:v>0.2</c:v>
                </c:pt>
                <c:pt idx="11">
                  <c:v>0.2</c:v>
                </c:pt>
              </c:numCache>
            </c:numRef>
          </c:val>
          <c:smooth val="0"/>
          <c:extLst>
            <c:ext xmlns:c16="http://schemas.microsoft.com/office/drawing/2014/chart" uri="{C3380CC4-5D6E-409C-BE32-E72D297353CC}">
              <c16:uniqueId val="{00000002-40B1-4632-91AB-91A00A1D5F71}"/>
            </c:ext>
          </c:extLst>
        </c:ser>
        <c:dLbls>
          <c:showLegendKey val="0"/>
          <c:showVal val="0"/>
          <c:showCatName val="0"/>
          <c:showSerName val="0"/>
          <c:showPercent val="0"/>
          <c:showBubbleSize val="0"/>
        </c:dLbls>
        <c:marker val="1"/>
        <c:smooth val="0"/>
        <c:axId val="605853712"/>
        <c:axId val="605859536"/>
      </c:lineChart>
      <c:catAx>
        <c:axId val="1550248848"/>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550260912"/>
        <c:crosses val="autoZero"/>
        <c:auto val="1"/>
        <c:lblAlgn val="ctr"/>
        <c:lblOffset val="100"/>
        <c:noMultiLvlLbl val="0"/>
      </c:catAx>
      <c:valAx>
        <c:axId val="1550260912"/>
        <c:scaling>
          <c:orientation val="minMax"/>
        </c:scaling>
        <c:delete val="0"/>
        <c:axPos val="l"/>
        <c:majorGridlines>
          <c:spPr>
            <a:ln>
              <a:solidFill>
                <a:schemeClr val="tx1">
                  <a:lumMod val="15000"/>
                  <a:lumOff val="85000"/>
                </a:schemeClr>
              </a:solidFill>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Verdana" panose="020B0604030504040204" pitchFamily="34" charset="0"/>
                <a:ea typeface="Verdana" panose="020B0604030504040204" pitchFamily="34" charset="0"/>
                <a:cs typeface="+mn-cs"/>
              </a:defRPr>
            </a:pPr>
            <a:endParaRPr lang="es-CO"/>
          </a:p>
        </c:txPr>
        <c:crossAx val="1550248848"/>
        <c:crosses val="autoZero"/>
        <c:crossBetween val="between"/>
      </c:valAx>
      <c:valAx>
        <c:axId val="605859536"/>
        <c:scaling>
          <c:orientation val="minMax"/>
        </c:scaling>
        <c:delete val="1"/>
        <c:axPos val="r"/>
        <c:numFmt formatCode="0%" sourceLinked="1"/>
        <c:majorTickMark val="none"/>
        <c:minorTickMark val="none"/>
        <c:tickLblPos val="nextTo"/>
        <c:crossAx val="605853712"/>
        <c:crosses val="max"/>
        <c:crossBetween val="between"/>
      </c:valAx>
      <c:catAx>
        <c:axId val="605853712"/>
        <c:scaling>
          <c:orientation val="minMax"/>
        </c:scaling>
        <c:delete val="1"/>
        <c:axPos val="b"/>
        <c:numFmt formatCode="General" sourceLinked="1"/>
        <c:majorTickMark val="out"/>
        <c:minorTickMark val="none"/>
        <c:tickLblPos val="nextTo"/>
        <c:crossAx val="605859536"/>
        <c:crosses val="autoZero"/>
        <c:auto val="1"/>
        <c:lblAlgn val="ctr"/>
        <c:lblOffset val="100"/>
        <c:noMultiLvlLbl val="0"/>
      </c:catAx>
      <c:spPr>
        <a:noFill/>
        <a:ln>
          <a:noFill/>
        </a:ln>
        <a:effectLst/>
      </c:spPr>
    </c:plotArea>
    <c:legend>
      <c:legendPos val="t"/>
      <c:layout>
        <c:manualLayout>
          <c:xMode val="edge"/>
          <c:yMode val="edge"/>
          <c:x val="9.4975343015348851E-2"/>
          <c:y val="0.94486516828412814"/>
          <c:w val="0.89999996909869229"/>
          <c:h val="5.304565806146927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Verdana" panose="020B0604030504040204" pitchFamily="34" charset="0"/>
              <a:ea typeface="Verdana" panose="020B0604030504040204" pitchFamily="34" charset="0"/>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2">
          <a:lumMod val="25000"/>
        </a:schemeClr>
      </a:solidFill>
      <a:round/>
    </a:ln>
    <a:effectLst/>
  </c:spPr>
  <c:txPr>
    <a:bodyPr/>
    <a:lstStyle/>
    <a:p>
      <a:pPr>
        <a:defRPr>
          <a:solidFill>
            <a:schemeClr val="tx1"/>
          </a:solidFill>
          <a:latin typeface="Verdana" panose="020B0604030504040204" pitchFamily="34" charset="0"/>
          <a:ea typeface="Verdana" panose="020B0604030504040204"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2.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40.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4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4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40.xml"/><Relationship Id="rId1" Type="http://schemas.openxmlformats.org/officeDocument/2006/relationships/chart" Target="../charts/chart39.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43.xml"/><Relationship Id="rId2" Type="http://schemas.openxmlformats.org/officeDocument/2006/relationships/chart" Target="../charts/chart42.xml"/><Relationship Id="rId1" Type="http://schemas.openxmlformats.org/officeDocument/2006/relationships/chart" Target="../charts/chart41.xml"/><Relationship Id="rId4" Type="http://schemas.openxmlformats.org/officeDocument/2006/relationships/chart" Target="../charts/chart4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s>
</file>

<file path=xl/drawings/_rels/drawing6.xml.rels><?xml version="1.0" encoding="UTF-8" standalone="yes"?>
<Relationships xmlns="http://schemas.openxmlformats.org/package/2006/relationships"><Relationship Id="rId8" Type="http://schemas.openxmlformats.org/officeDocument/2006/relationships/chart" Target="../charts/chart22.xml"/><Relationship Id="rId3" Type="http://schemas.openxmlformats.org/officeDocument/2006/relationships/chart" Target="../charts/chart17.xml"/><Relationship Id="rId7" Type="http://schemas.openxmlformats.org/officeDocument/2006/relationships/chart" Target="../charts/chart21.xml"/><Relationship Id="rId2" Type="http://schemas.openxmlformats.org/officeDocument/2006/relationships/chart" Target="../charts/chart16.xml"/><Relationship Id="rId1" Type="http://schemas.openxmlformats.org/officeDocument/2006/relationships/chart" Target="../charts/chart15.xml"/><Relationship Id="rId6" Type="http://schemas.openxmlformats.org/officeDocument/2006/relationships/chart" Target="../charts/chart20.xml"/><Relationship Id="rId5" Type="http://schemas.openxmlformats.org/officeDocument/2006/relationships/chart" Target="../charts/chart19.xml"/><Relationship Id="rId4" Type="http://schemas.openxmlformats.org/officeDocument/2006/relationships/chart" Target="../charts/chart18.xml"/></Relationships>
</file>

<file path=xl/drawings/_rels/drawing7.xml.rels><?xml version="1.0" encoding="UTF-8" standalone="yes"?>
<Relationships xmlns="http://schemas.openxmlformats.org/package/2006/relationships"><Relationship Id="rId8" Type="http://schemas.openxmlformats.org/officeDocument/2006/relationships/chart" Target="../charts/chart30.xml"/><Relationship Id="rId3" Type="http://schemas.openxmlformats.org/officeDocument/2006/relationships/chart" Target="../charts/chart25.xml"/><Relationship Id="rId7" Type="http://schemas.openxmlformats.org/officeDocument/2006/relationships/chart" Target="../charts/chart29.xml"/><Relationship Id="rId2" Type="http://schemas.openxmlformats.org/officeDocument/2006/relationships/chart" Target="../charts/chart24.xml"/><Relationship Id="rId1" Type="http://schemas.openxmlformats.org/officeDocument/2006/relationships/chart" Target="../charts/chart23.xml"/><Relationship Id="rId6" Type="http://schemas.openxmlformats.org/officeDocument/2006/relationships/chart" Target="../charts/chart28.xml"/><Relationship Id="rId5" Type="http://schemas.openxmlformats.org/officeDocument/2006/relationships/chart" Target="../charts/chart27.xml"/><Relationship Id="rId4" Type="http://schemas.openxmlformats.org/officeDocument/2006/relationships/chart" Target="../charts/chart26.xml"/></Relationships>
</file>

<file path=xl/drawings/_rels/drawing8.xml.rels><?xml version="1.0" encoding="UTF-8" standalone="yes"?>
<Relationships xmlns="http://schemas.openxmlformats.org/package/2006/relationships"><Relationship Id="rId3" Type="http://schemas.openxmlformats.org/officeDocument/2006/relationships/chart" Target="../charts/chart33.xml"/><Relationship Id="rId2" Type="http://schemas.openxmlformats.org/officeDocument/2006/relationships/chart" Target="../charts/chart32.xml"/><Relationship Id="rId1" Type="http://schemas.openxmlformats.org/officeDocument/2006/relationships/chart" Target="../charts/chart31.xml"/><Relationship Id="rId6" Type="http://schemas.openxmlformats.org/officeDocument/2006/relationships/chart" Target="../charts/chart36.xml"/><Relationship Id="rId5" Type="http://schemas.openxmlformats.org/officeDocument/2006/relationships/chart" Target="../charts/chart35.xml"/><Relationship Id="rId4" Type="http://schemas.openxmlformats.org/officeDocument/2006/relationships/chart" Target="../charts/chart34.xml"/></Relationships>
</file>

<file path=xl/drawings/_rels/drawing9.xml.rels><?xml version="1.0" encoding="UTF-8" standalone="yes"?>
<Relationships xmlns="http://schemas.openxmlformats.org/package/2006/relationships"><Relationship Id="rId2" Type="http://schemas.openxmlformats.org/officeDocument/2006/relationships/chart" Target="../charts/chart38.xml"/><Relationship Id="rId1" Type="http://schemas.openxmlformats.org/officeDocument/2006/relationships/chart" Target="../charts/chart37.xml"/></Relationships>
</file>

<file path=xl/drawings/drawing1.xml><?xml version="1.0" encoding="utf-8"?>
<xdr:wsDr xmlns:xdr="http://schemas.openxmlformats.org/drawingml/2006/spreadsheetDrawing" xmlns:a="http://schemas.openxmlformats.org/drawingml/2006/main">
  <xdr:twoCellAnchor>
    <xdr:from>
      <xdr:col>7</xdr:col>
      <xdr:colOff>123825</xdr:colOff>
      <xdr:row>0</xdr:row>
      <xdr:rowOff>30480</xdr:rowOff>
    </xdr:from>
    <xdr:to>
      <xdr:col>29</xdr:col>
      <xdr:colOff>228600</xdr:colOff>
      <xdr:row>28</xdr:row>
      <xdr:rowOff>76200</xdr:rowOff>
    </xdr:to>
    <xdr:graphicFrame macro="">
      <xdr:nvGraphicFramePr>
        <xdr:cNvPr id="2" name="Gráfico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57497</xdr:colOff>
      <xdr:row>29</xdr:row>
      <xdr:rowOff>38793</xdr:rowOff>
    </xdr:from>
    <xdr:to>
      <xdr:col>28</xdr:col>
      <xdr:colOff>302963</xdr:colOff>
      <xdr:row>58</xdr:row>
      <xdr:rowOff>10886</xdr:rowOff>
    </xdr:to>
    <xdr:graphicFrame macro="">
      <xdr:nvGraphicFramePr>
        <xdr:cNvPr id="3" name="Gráfico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47897</xdr:colOff>
      <xdr:row>14</xdr:row>
      <xdr:rowOff>587103</xdr:rowOff>
    </xdr:from>
    <xdr:to>
      <xdr:col>15</xdr:col>
      <xdr:colOff>4488597</xdr:colOff>
      <xdr:row>20</xdr:row>
      <xdr:rowOff>137303</xdr:rowOff>
    </xdr:to>
    <xdr:graphicFrame macro="">
      <xdr:nvGraphicFramePr>
        <xdr:cNvPr id="6" name="Gráfico 5">
          <a:extLst>
            <a:ext uri="{FF2B5EF4-FFF2-40B4-BE49-F238E27FC236}">
              <a16:creationId xmlns:a16="http://schemas.microsoft.com/office/drawing/2014/main"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0</xdr:colOff>
      <xdr:row>20</xdr:row>
      <xdr:rowOff>1244600</xdr:rowOff>
    </xdr:from>
    <xdr:to>
      <xdr:col>15</xdr:col>
      <xdr:colOff>4445000</xdr:colOff>
      <xdr:row>26</xdr:row>
      <xdr:rowOff>63500</xdr:rowOff>
    </xdr:to>
    <xdr:graphicFrame macro="">
      <xdr:nvGraphicFramePr>
        <xdr:cNvPr id="15" name="Gráfico 14">
          <a:extLst>
            <a:ext uri="{FF2B5EF4-FFF2-40B4-BE49-F238E27FC236}">
              <a16:creationId xmlns:a16="http://schemas.microsoft.com/office/drawing/2014/main" id="{00000000-0008-0000-08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23</xdr:col>
      <xdr:colOff>215899</xdr:colOff>
      <xdr:row>14</xdr:row>
      <xdr:rowOff>228600</xdr:rowOff>
    </xdr:from>
    <xdr:to>
      <xdr:col>24</xdr:col>
      <xdr:colOff>4296599</xdr:colOff>
      <xdr:row>17</xdr:row>
      <xdr:rowOff>704400</xdr:rowOff>
    </xdr:to>
    <xdr:graphicFrame macro="">
      <xdr:nvGraphicFramePr>
        <xdr:cNvPr id="9" name="Gráfico 8">
          <a:extLst>
            <a:ext uri="{FF2B5EF4-FFF2-40B4-BE49-F238E27FC236}">
              <a16:creationId xmlns:a16="http://schemas.microsoft.com/office/drawing/2014/main" id="{00000000-0008-0000-09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217747</xdr:colOff>
      <xdr:row>17</xdr:row>
      <xdr:rowOff>987380</xdr:rowOff>
    </xdr:from>
    <xdr:to>
      <xdr:col>24</xdr:col>
      <xdr:colOff>4298447</xdr:colOff>
      <xdr:row>20</xdr:row>
      <xdr:rowOff>777380</xdr:rowOff>
    </xdr:to>
    <xdr:graphicFrame macro="">
      <xdr:nvGraphicFramePr>
        <xdr:cNvPr id="10" name="Gráfico 9">
          <a:extLst>
            <a:ext uri="{FF2B5EF4-FFF2-40B4-BE49-F238E27FC236}">
              <a16:creationId xmlns:a16="http://schemas.microsoft.com/office/drawing/2014/main" id="{00000000-0008-0000-09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23</xdr:col>
      <xdr:colOff>241299</xdr:colOff>
      <xdr:row>20</xdr:row>
      <xdr:rowOff>1179285</xdr:rowOff>
    </xdr:from>
    <xdr:to>
      <xdr:col>24</xdr:col>
      <xdr:colOff>4321999</xdr:colOff>
      <xdr:row>23</xdr:row>
      <xdr:rowOff>969285</xdr:rowOff>
    </xdr:to>
    <xdr:graphicFrame macro="">
      <xdr:nvGraphicFramePr>
        <xdr:cNvPr id="11" name="Gráfico 10">
          <a:extLst>
            <a:ext uri="{FF2B5EF4-FFF2-40B4-BE49-F238E27FC236}">
              <a16:creationId xmlns:a16="http://schemas.microsoft.com/office/drawing/2014/main" id="{00000000-0008-0000-09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23</xdr:col>
      <xdr:colOff>254000</xdr:colOff>
      <xdr:row>24</xdr:row>
      <xdr:rowOff>63500</xdr:rowOff>
    </xdr:from>
    <xdr:to>
      <xdr:col>24</xdr:col>
      <xdr:colOff>4334700</xdr:colOff>
      <xdr:row>26</xdr:row>
      <xdr:rowOff>1123500</xdr:rowOff>
    </xdr:to>
    <xdr:graphicFrame macro="">
      <xdr:nvGraphicFramePr>
        <xdr:cNvPr id="14" name="Gráfico 13">
          <a:extLst>
            <a:ext uri="{FF2B5EF4-FFF2-40B4-BE49-F238E27FC236}">
              <a16:creationId xmlns:a16="http://schemas.microsoft.com/office/drawing/2014/main" id="{00000000-0008-0000-0900-00000E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oneCellAnchor>
    <xdr:from>
      <xdr:col>7</xdr:col>
      <xdr:colOff>302323</xdr:colOff>
      <xdr:row>14</xdr:row>
      <xdr:rowOff>224033</xdr:rowOff>
    </xdr:from>
    <xdr:ext cx="257175" cy="196016"/>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225C730C-F186-4771-A1E7-A54AF5EC1DC3}"/>
                </a:ext>
              </a:extLst>
            </xdr:cNvPr>
            <xdr:cNvSpPr txBox="1"/>
          </xdr:nvSpPr>
          <xdr:spPr>
            <a:xfrm>
              <a:off x="6363154" y="3694064"/>
              <a:ext cx="257175" cy="1960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p>
                      <m:sSupPr>
                        <m:ctrlPr>
                          <a:rPr lang="es-CO" sz="1200" b="1" i="1">
                            <a:solidFill>
                              <a:schemeClr val="bg1"/>
                            </a:solidFill>
                            <a:latin typeface="Cambria Math" panose="02040503050406030204" pitchFamily="18" charset="0"/>
                          </a:rPr>
                        </m:ctrlPr>
                      </m:sSupPr>
                      <m:e>
                        <m:r>
                          <a:rPr lang="es-CO" sz="1200" b="1" i="1">
                            <a:solidFill>
                              <a:schemeClr val="bg1"/>
                            </a:solidFill>
                            <a:latin typeface="Cambria Math" panose="02040503050406030204" pitchFamily="18" charset="0"/>
                          </a:rPr>
                          <m:t>𝒎</m:t>
                        </m:r>
                      </m:e>
                      <m:sup>
                        <m:r>
                          <a:rPr lang="es-CO" sz="1200" b="1" i="1">
                            <a:solidFill>
                              <a:schemeClr val="bg1"/>
                            </a:solidFill>
                            <a:latin typeface="Cambria Math" panose="02040503050406030204" pitchFamily="18" charset="0"/>
                          </a:rPr>
                          <m:t>𝟑</m:t>
                        </m:r>
                      </m:sup>
                    </m:sSup>
                  </m:oMath>
                </m:oMathPara>
              </a14:m>
              <a:endParaRPr lang="es-CO" sz="1200" b="1">
                <a:solidFill>
                  <a:schemeClr val="bg1"/>
                </a:solidFill>
              </a:endParaRPr>
            </a:p>
          </xdr:txBody>
        </xdr:sp>
      </mc:Choice>
      <mc:Fallback xmlns="">
        <xdr:sp macro="" textlink="">
          <xdr:nvSpPr>
            <xdr:cNvPr id="2" name="CuadroTexto 1">
              <a:extLst>
                <a:ext uri="{FF2B5EF4-FFF2-40B4-BE49-F238E27FC236}">
                  <a16:creationId xmlns:a16="http://schemas.microsoft.com/office/drawing/2014/main" id="{225C730C-F186-4771-A1E7-A54AF5EC1DC3}"/>
                </a:ext>
              </a:extLst>
            </xdr:cNvPr>
            <xdr:cNvSpPr txBox="1"/>
          </xdr:nvSpPr>
          <xdr:spPr>
            <a:xfrm>
              <a:off x="6363154" y="3694064"/>
              <a:ext cx="257175" cy="1960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O" sz="1200" b="1" i="0">
                  <a:solidFill>
                    <a:schemeClr val="bg1"/>
                  </a:solidFill>
                  <a:latin typeface="Cambria Math" panose="02040503050406030204" pitchFamily="18" charset="0"/>
                </a:rPr>
                <a:t>𝒎^𝟑</a:t>
              </a:r>
              <a:endParaRPr lang="es-CO" sz="1200" b="1">
                <a:solidFill>
                  <a:schemeClr val="bg1"/>
                </a:solidFill>
              </a:endParaRPr>
            </a:p>
          </xdr:txBody>
        </xdr:sp>
      </mc:Fallback>
    </mc:AlternateContent>
    <xdr:clientData/>
  </xdr:oneCellAnchor>
  <xdr:oneCellAnchor>
    <xdr:from>
      <xdr:col>14</xdr:col>
      <xdr:colOff>301019</xdr:colOff>
      <xdr:row>14</xdr:row>
      <xdr:rowOff>247021</xdr:rowOff>
    </xdr:from>
    <xdr:ext cx="257175" cy="196016"/>
    <mc:AlternateContent xmlns:mc="http://schemas.openxmlformats.org/markup-compatibility/2006" xmlns:a14="http://schemas.microsoft.com/office/drawing/2010/main">
      <mc:Choice Requires="a14">
        <xdr:sp macro="" textlink="">
          <xdr:nvSpPr>
            <xdr:cNvPr id="3" name="CuadroTexto 2">
              <a:extLst>
                <a:ext uri="{FF2B5EF4-FFF2-40B4-BE49-F238E27FC236}">
                  <a16:creationId xmlns:a16="http://schemas.microsoft.com/office/drawing/2014/main" id="{A029E6A5-6FEE-49F6-905B-88F20DB645ED}"/>
                </a:ext>
              </a:extLst>
            </xdr:cNvPr>
            <xdr:cNvSpPr txBox="1"/>
          </xdr:nvSpPr>
          <xdr:spPr>
            <a:xfrm>
              <a:off x="12270281" y="3717052"/>
              <a:ext cx="257175" cy="1960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p>
                      <m:sSupPr>
                        <m:ctrlPr>
                          <a:rPr lang="es-CO" sz="1200" b="1" i="1">
                            <a:solidFill>
                              <a:sysClr val="windowText" lastClr="000000"/>
                            </a:solidFill>
                            <a:latin typeface="Cambria Math" panose="02040503050406030204" pitchFamily="18" charset="0"/>
                          </a:rPr>
                        </m:ctrlPr>
                      </m:sSupPr>
                      <m:e>
                        <m:r>
                          <a:rPr lang="es-CO" sz="1200" b="1" i="1">
                            <a:solidFill>
                              <a:sysClr val="windowText" lastClr="000000"/>
                            </a:solidFill>
                            <a:latin typeface="Cambria Math" panose="02040503050406030204" pitchFamily="18" charset="0"/>
                          </a:rPr>
                          <m:t>𝒎</m:t>
                        </m:r>
                      </m:e>
                      <m:sup>
                        <m:r>
                          <a:rPr lang="es-CO" sz="1200" b="1" i="1">
                            <a:solidFill>
                              <a:sysClr val="windowText" lastClr="000000"/>
                            </a:solidFill>
                            <a:latin typeface="Cambria Math" panose="02040503050406030204" pitchFamily="18" charset="0"/>
                          </a:rPr>
                          <m:t>𝟑</m:t>
                        </m:r>
                      </m:sup>
                    </m:sSup>
                  </m:oMath>
                </m:oMathPara>
              </a14:m>
              <a:endParaRPr lang="es-CO" sz="1200" b="1">
                <a:solidFill>
                  <a:sysClr val="windowText" lastClr="000000"/>
                </a:solidFill>
              </a:endParaRPr>
            </a:p>
          </xdr:txBody>
        </xdr:sp>
      </mc:Choice>
      <mc:Fallback xmlns="">
        <xdr:sp macro="" textlink="">
          <xdr:nvSpPr>
            <xdr:cNvPr id="3" name="CuadroTexto 2">
              <a:extLst>
                <a:ext uri="{FF2B5EF4-FFF2-40B4-BE49-F238E27FC236}">
                  <a16:creationId xmlns:a16="http://schemas.microsoft.com/office/drawing/2014/main" id="{A029E6A5-6FEE-49F6-905B-88F20DB645ED}"/>
                </a:ext>
              </a:extLst>
            </xdr:cNvPr>
            <xdr:cNvSpPr txBox="1"/>
          </xdr:nvSpPr>
          <xdr:spPr>
            <a:xfrm>
              <a:off x="12270281" y="3717052"/>
              <a:ext cx="257175" cy="1960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O" sz="1200" b="1" i="0">
                  <a:solidFill>
                    <a:sysClr val="windowText" lastClr="000000"/>
                  </a:solidFill>
                  <a:latin typeface="Cambria Math" panose="02040503050406030204" pitchFamily="18" charset="0"/>
                </a:rPr>
                <a:t>𝒎^𝟑</a:t>
              </a:r>
              <a:endParaRPr lang="es-CO" sz="1200" b="1">
                <a:solidFill>
                  <a:sysClr val="windowText" lastClr="000000"/>
                </a:solidFill>
              </a:endParaRPr>
            </a:p>
          </xdr:txBody>
        </xdr:sp>
      </mc:Fallback>
    </mc:AlternateContent>
    <xdr:clientData/>
  </xdr:oneCellAnchor>
  <xdr:twoCellAnchor>
    <xdr:from>
      <xdr:col>20</xdr:col>
      <xdr:colOff>60597</xdr:colOff>
      <xdr:row>14</xdr:row>
      <xdr:rowOff>216263</xdr:rowOff>
    </xdr:from>
    <xdr:to>
      <xdr:col>21</xdr:col>
      <xdr:colOff>4501297</xdr:colOff>
      <xdr:row>18</xdr:row>
      <xdr:rowOff>891863</xdr:rowOff>
    </xdr:to>
    <xdr:graphicFrame macro="">
      <xdr:nvGraphicFramePr>
        <xdr:cNvPr id="4" name="Gráfico 3">
          <a:extLst>
            <a:ext uri="{FF2B5EF4-FFF2-40B4-BE49-F238E27FC236}">
              <a16:creationId xmlns:a16="http://schemas.microsoft.com/office/drawing/2014/main" id="{E17DDF48-5BE9-405E-8230-B40631DF69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308822</xdr:colOff>
      <xdr:row>14</xdr:row>
      <xdr:rowOff>266244</xdr:rowOff>
    </xdr:from>
    <xdr:ext cx="257175" cy="196016"/>
    <mc:AlternateContent xmlns:mc="http://schemas.openxmlformats.org/markup-compatibility/2006" xmlns:a14="http://schemas.microsoft.com/office/drawing/2010/main">
      <mc:Choice Requires="a14">
        <xdr:sp macro="" textlink="">
          <xdr:nvSpPr>
            <xdr:cNvPr id="5" name="CuadroTexto 4">
              <a:extLst>
                <a:ext uri="{FF2B5EF4-FFF2-40B4-BE49-F238E27FC236}">
                  <a16:creationId xmlns:a16="http://schemas.microsoft.com/office/drawing/2014/main" id="{42FDF8EB-BB9B-4F02-A334-B9FFE1ED58D0}"/>
                </a:ext>
              </a:extLst>
            </xdr:cNvPr>
            <xdr:cNvSpPr txBox="1"/>
          </xdr:nvSpPr>
          <xdr:spPr>
            <a:xfrm>
              <a:off x="1305284" y="3736275"/>
              <a:ext cx="257175" cy="1960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p>
                      <m:sSupPr>
                        <m:ctrlPr>
                          <a:rPr lang="es-CO" sz="1200" b="1" i="1">
                            <a:solidFill>
                              <a:sysClr val="windowText" lastClr="000000"/>
                            </a:solidFill>
                            <a:latin typeface="Cambria Math" panose="02040503050406030204" pitchFamily="18" charset="0"/>
                          </a:rPr>
                        </m:ctrlPr>
                      </m:sSupPr>
                      <m:e>
                        <m:r>
                          <a:rPr lang="es-CO" sz="1200" b="1" i="1">
                            <a:solidFill>
                              <a:sysClr val="windowText" lastClr="000000"/>
                            </a:solidFill>
                            <a:latin typeface="Cambria Math" panose="02040503050406030204" pitchFamily="18" charset="0"/>
                          </a:rPr>
                          <m:t>𝒎</m:t>
                        </m:r>
                      </m:e>
                      <m:sup>
                        <m:r>
                          <a:rPr lang="es-CO" sz="1200" b="1" i="1">
                            <a:solidFill>
                              <a:sysClr val="windowText" lastClr="000000"/>
                            </a:solidFill>
                            <a:latin typeface="Cambria Math" panose="02040503050406030204" pitchFamily="18" charset="0"/>
                          </a:rPr>
                          <m:t>𝟑</m:t>
                        </m:r>
                      </m:sup>
                    </m:sSup>
                  </m:oMath>
                </m:oMathPara>
              </a14:m>
              <a:endParaRPr lang="es-CO" sz="1200" b="1">
                <a:solidFill>
                  <a:sysClr val="windowText" lastClr="000000"/>
                </a:solidFill>
              </a:endParaRPr>
            </a:p>
          </xdr:txBody>
        </xdr:sp>
      </mc:Choice>
      <mc:Fallback xmlns="">
        <xdr:sp macro="" textlink="">
          <xdr:nvSpPr>
            <xdr:cNvPr id="5" name="CuadroTexto 4">
              <a:extLst>
                <a:ext uri="{FF2B5EF4-FFF2-40B4-BE49-F238E27FC236}">
                  <a16:creationId xmlns:a16="http://schemas.microsoft.com/office/drawing/2014/main" id="{42FDF8EB-BB9B-4F02-A334-B9FFE1ED58D0}"/>
                </a:ext>
              </a:extLst>
            </xdr:cNvPr>
            <xdr:cNvSpPr txBox="1"/>
          </xdr:nvSpPr>
          <xdr:spPr>
            <a:xfrm>
              <a:off x="1305284" y="3736275"/>
              <a:ext cx="257175" cy="1960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O" sz="1200" b="1" i="0">
                  <a:solidFill>
                    <a:sysClr val="windowText" lastClr="000000"/>
                  </a:solidFill>
                  <a:latin typeface="Cambria Math" panose="02040503050406030204" pitchFamily="18" charset="0"/>
                </a:rPr>
                <a:t>𝒎^𝟑</a:t>
              </a:r>
              <a:endParaRPr lang="es-CO" sz="1200" b="1">
                <a:solidFill>
                  <a:sysClr val="windowText" lastClr="000000"/>
                </a:solidFill>
              </a:endParaRPr>
            </a:p>
          </xdr:txBody>
        </xdr:sp>
      </mc:Fallback>
    </mc:AlternateContent>
    <xdr:clientData/>
  </xdr:oneCellAnchor>
  <xdr:twoCellAnchor>
    <xdr:from>
      <xdr:col>20</xdr:col>
      <xdr:colOff>50800</xdr:colOff>
      <xdr:row>18</xdr:row>
      <xdr:rowOff>1358900</xdr:rowOff>
    </xdr:from>
    <xdr:to>
      <xdr:col>21</xdr:col>
      <xdr:colOff>4491500</xdr:colOff>
      <xdr:row>22</xdr:row>
      <xdr:rowOff>1170900</xdr:rowOff>
    </xdr:to>
    <xdr:graphicFrame macro="">
      <xdr:nvGraphicFramePr>
        <xdr:cNvPr id="6" name="Gráfico 5">
          <a:extLst>
            <a:ext uri="{FF2B5EF4-FFF2-40B4-BE49-F238E27FC236}">
              <a16:creationId xmlns:a16="http://schemas.microsoft.com/office/drawing/2014/main" id="{91780505-418F-4219-AB3B-FC8B8725C7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11</xdr:col>
      <xdr:colOff>270163</xdr:colOff>
      <xdr:row>14</xdr:row>
      <xdr:rowOff>110748</xdr:rowOff>
    </xdr:from>
    <xdr:ext cx="372923" cy="258789"/>
    <mc:AlternateContent xmlns:mc="http://schemas.openxmlformats.org/markup-compatibility/2006" xmlns:a14="http://schemas.microsoft.com/office/drawing/2010/main">
      <mc:Choice Requires="a14">
        <xdr:sp macro="" textlink="">
          <xdr:nvSpPr>
            <xdr:cNvPr id="7" name="CuadroTexto 6">
              <a:extLst>
                <a:ext uri="{FF2B5EF4-FFF2-40B4-BE49-F238E27FC236}">
                  <a16:creationId xmlns:a16="http://schemas.microsoft.com/office/drawing/2014/main" id="{A37BE3C0-1399-4075-A0DC-7B15CFB6FA13}"/>
                </a:ext>
              </a:extLst>
            </xdr:cNvPr>
            <xdr:cNvSpPr txBox="1"/>
          </xdr:nvSpPr>
          <xdr:spPr>
            <a:xfrm>
              <a:off x="9707240" y="3580779"/>
              <a:ext cx="372923" cy="2587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type m:val="skw"/>
                        <m:ctrlPr>
                          <a:rPr lang="es-CO" sz="1100" b="1" i="1">
                            <a:solidFill>
                              <a:schemeClr val="bg1"/>
                            </a:solidFill>
                            <a:latin typeface="Cambria Math" panose="02040503050406030204" pitchFamily="18" charset="0"/>
                          </a:rPr>
                        </m:ctrlPr>
                      </m:fPr>
                      <m:num>
                        <m:r>
                          <a:rPr lang="es-CO" sz="1100" b="1" i="1">
                            <a:solidFill>
                              <a:schemeClr val="bg1"/>
                            </a:solidFill>
                            <a:latin typeface="Cambria Math" panose="02040503050406030204" pitchFamily="18" charset="0"/>
                          </a:rPr>
                          <m:t>$</m:t>
                        </m:r>
                      </m:num>
                      <m:den>
                        <m:sSup>
                          <m:sSupPr>
                            <m:ctrlPr>
                              <a:rPr lang="es-CO" sz="1100" b="1" i="1">
                                <a:solidFill>
                                  <a:schemeClr val="bg1"/>
                                </a:solidFill>
                                <a:latin typeface="Cambria Math" panose="02040503050406030204" pitchFamily="18" charset="0"/>
                              </a:rPr>
                            </m:ctrlPr>
                          </m:sSupPr>
                          <m:e>
                            <m:r>
                              <a:rPr lang="es-CO" sz="1100" b="1" i="1">
                                <a:solidFill>
                                  <a:schemeClr val="bg1"/>
                                </a:solidFill>
                                <a:latin typeface="Cambria Math" panose="02040503050406030204" pitchFamily="18" charset="0"/>
                              </a:rPr>
                              <m:t>𝒎</m:t>
                            </m:r>
                          </m:e>
                          <m:sup>
                            <m:r>
                              <a:rPr lang="es-CO" sz="1100" b="1" i="1">
                                <a:solidFill>
                                  <a:schemeClr val="bg1"/>
                                </a:solidFill>
                                <a:latin typeface="Cambria Math" panose="02040503050406030204" pitchFamily="18" charset="0"/>
                              </a:rPr>
                              <m:t>𝟑</m:t>
                            </m:r>
                          </m:sup>
                        </m:sSup>
                      </m:den>
                    </m:f>
                  </m:oMath>
                </m:oMathPara>
              </a14:m>
              <a:endParaRPr lang="es-CO" sz="1100" b="1">
                <a:solidFill>
                  <a:schemeClr val="bg1"/>
                </a:solidFill>
                <a:latin typeface="Verdana" panose="020B0604030504040204" pitchFamily="34" charset="0"/>
                <a:ea typeface="Verdana" panose="020B0604030504040204" pitchFamily="34" charset="0"/>
              </a:endParaRPr>
            </a:p>
          </xdr:txBody>
        </xdr:sp>
      </mc:Choice>
      <mc:Fallback xmlns="">
        <xdr:sp macro="" textlink="">
          <xdr:nvSpPr>
            <xdr:cNvPr id="7" name="CuadroTexto 6">
              <a:extLst>
                <a:ext uri="{FF2B5EF4-FFF2-40B4-BE49-F238E27FC236}">
                  <a16:creationId xmlns:a16="http://schemas.microsoft.com/office/drawing/2014/main" id="{A37BE3C0-1399-4075-A0DC-7B15CFB6FA13}"/>
                </a:ext>
              </a:extLst>
            </xdr:cNvPr>
            <xdr:cNvSpPr txBox="1"/>
          </xdr:nvSpPr>
          <xdr:spPr>
            <a:xfrm>
              <a:off x="9707240" y="3580779"/>
              <a:ext cx="372923" cy="2587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O" sz="1100" b="1" i="0">
                  <a:solidFill>
                    <a:schemeClr val="bg1"/>
                  </a:solidFill>
                  <a:latin typeface="Cambria Math" panose="02040503050406030204" pitchFamily="18" charset="0"/>
                </a:rPr>
                <a:t>$⁄𝒎^𝟑 </a:t>
              </a:r>
              <a:endParaRPr lang="es-CO" sz="1100" b="1">
                <a:solidFill>
                  <a:schemeClr val="bg1"/>
                </a:solidFill>
                <a:latin typeface="Verdana" panose="020B0604030504040204" pitchFamily="34" charset="0"/>
                <a:ea typeface="Verdana" panose="020B0604030504040204" pitchFamily="34" charset="0"/>
              </a:endParaRPr>
            </a:p>
          </xdr:txBody>
        </xdr:sp>
      </mc:Fallback>
    </mc:AlternateContent>
    <xdr:clientData/>
  </xdr:oneCellAnchor>
  <xdr:oneCellAnchor>
    <xdr:from>
      <xdr:col>8</xdr:col>
      <xdr:colOff>316333</xdr:colOff>
      <xdr:row>14</xdr:row>
      <xdr:rowOff>236117</xdr:rowOff>
    </xdr:from>
    <xdr:ext cx="257175" cy="196016"/>
    <mc:AlternateContent xmlns:mc="http://schemas.openxmlformats.org/markup-compatibility/2006" xmlns:a14="http://schemas.microsoft.com/office/drawing/2010/main">
      <mc:Choice Requires="a14">
        <xdr:sp macro="" textlink="">
          <xdr:nvSpPr>
            <xdr:cNvPr id="8" name="CuadroTexto 7">
              <a:extLst>
                <a:ext uri="{FF2B5EF4-FFF2-40B4-BE49-F238E27FC236}">
                  <a16:creationId xmlns:a16="http://schemas.microsoft.com/office/drawing/2014/main" id="{C6E97024-1F1C-4F90-82BB-9C2566AE8A19}"/>
                </a:ext>
              </a:extLst>
            </xdr:cNvPr>
            <xdr:cNvSpPr txBox="1"/>
          </xdr:nvSpPr>
          <xdr:spPr>
            <a:xfrm>
              <a:off x="7221225" y="3706148"/>
              <a:ext cx="257175" cy="1960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p>
                      <m:sSupPr>
                        <m:ctrlPr>
                          <a:rPr lang="es-CO" sz="1200" b="1" i="1">
                            <a:solidFill>
                              <a:schemeClr val="bg1"/>
                            </a:solidFill>
                            <a:latin typeface="Cambria Math" panose="02040503050406030204" pitchFamily="18" charset="0"/>
                          </a:rPr>
                        </m:ctrlPr>
                      </m:sSupPr>
                      <m:e>
                        <m:r>
                          <a:rPr lang="es-CO" sz="1200" b="1" i="1">
                            <a:solidFill>
                              <a:schemeClr val="bg1"/>
                            </a:solidFill>
                            <a:latin typeface="Cambria Math" panose="02040503050406030204" pitchFamily="18" charset="0"/>
                          </a:rPr>
                          <m:t>𝒎</m:t>
                        </m:r>
                      </m:e>
                      <m:sup>
                        <m:r>
                          <a:rPr lang="es-CO" sz="1200" b="1" i="1">
                            <a:solidFill>
                              <a:schemeClr val="bg1"/>
                            </a:solidFill>
                            <a:latin typeface="Cambria Math" panose="02040503050406030204" pitchFamily="18" charset="0"/>
                          </a:rPr>
                          <m:t>𝟐</m:t>
                        </m:r>
                      </m:sup>
                    </m:sSup>
                  </m:oMath>
                </m:oMathPara>
              </a14:m>
              <a:endParaRPr lang="es-CO" sz="1200" b="1">
                <a:solidFill>
                  <a:schemeClr val="bg1"/>
                </a:solidFill>
              </a:endParaRPr>
            </a:p>
          </xdr:txBody>
        </xdr:sp>
      </mc:Choice>
      <mc:Fallback xmlns="">
        <xdr:sp macro="" textlink="">
          <xdr:nvSpPr>
            <xdr:cNvPr id="8" name="CuadroTexto 7">
              <a:extLst>
                <a:ext uri="{FF2B5EF4-FFF2-40B4-BE49-F238E27FC236}">
                  <a16:creationId xmlns:a16="http://schemas.microsoft.com/office/drawing/2014/main" id="{C6E97024-1F1C-4F90-82BB-9C2566AE8A19}"/>
                </a:ext>
              </a:extLst>
            </xdr:cNvPr>
            <xdr:cNvSpPr txBox="1"/>
          </xdr:nvSpPr>
          <xdr:spPr>
            <a:xfrm>
              <a:off x="7221225" y="3706148"/>
              <a:ext cx="257175" cy="1960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O" sz="1200" b="1" i="0">
                  <a:solidFill>
                    <a:schemeClr val="bg1"/>
                  </a:solidFill>
                  <a:latin typeface="Cambria Math" panose="02040503050406030204" pitchFamily="18" charset="0"/>
                </a:rPr>
                <a:t>𝒎^𝟐</a:t>
              </a:r>
              <a:endParaRPr lang="es-CO" sz="1200" b="1">
                <a:solidFill>
                  <a:schemeClr val="bg1"/>
                </a:solidFill>
              </a:endParaRPr>
            </a:p>
          </xdr:txBody>
        </xdr:sp>
      </mc:Fallback>
    </mc:AlternateContent>
    <xdr:clientData/>
  </xdr:oneCellAnchor>
  <xdr:oneCellAnchor>
    <xdr:from>
      <xdr:col>9</xdr:col>
      <xdr:colOff>323260</xdr:colOff>
      <xdr:row>14</xdr:row>
      <xdr:rowOff>241121</xdr:rowOff>
    </xdr:from>
    <xdr:ext cx="257175" cy="196016"/>
    <mc:AlternateContent xmlns:mc="http://schemas.openxmlformats.org/markup-compatibility/2006" xmlns:a14="http://schemas.microsoft.com/office/drawing/2010/main">
      <mc:Choice Requires="a14">
        <xdr:sp macro="" textlink="">
          <xdr:nvSpPr>
            <xdr:cNvPr id="9" name="CuadroTexto 8">
              <a:extLst>
                <a:ext uri="{FF2B5EF4-FFF2-40B4-BE49-F238E27FC236}">
                  <a16:creationId xmlns:a16="http://schemas.microsoft.com/office/drawing/2014/main" id="{AB2665DB-EFDC-494E-9440-0FE8C8FB5213}"/>
                </a:ext>
              </a:extLst>
            </xdr:cNvPr>
            <xdr:cNvSpPr txBox="1"/>
          </xdr:nvSpPr>
          <xdr:spPr>
            <a:xfrm>
              <a:off x="8072214" y="3711152"/>
              <a:ext cx="257175" cy="1960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p>
                      <m:sSupPr>
                        <m:ctrlPr>
                          <a:rPr lang="es-CO" sz="1200" b="1" i="1">
                            <a:solidFill>
                              <a:schemeClr val="bg1"/>
                            </a:solidFill>
                            <a:latin typeface="Cambria Math" panose="02040503050406030204" pitchFamily="18" charset="0"/>
                          </a:rPr>
                        </m:ctrlPr>
                      </m:sSupPr>
                      <m:e>
                        <m:r>
                          <a:rPr lang="es-CO" sz="1200" b="1" i="1">
                            <a:solidFill>
                              <a:schemeClr val="bg1"/>
                            </a:solidFill>
                            <a:latin typeface="Cambria Math" panose="02040503050406030204" pitchFamily="18" charset="0"/>
                          </a:rPr>
                          <m:t>𝒎</m:t>
                        </m:r>
                      </m:e>
                      <m:sup>
                        <m:r>
                          <a:rPr lang="es-CO" sz="1200" b="1" i="1">
                            <a:solidFill>
                              <a:schemeClr val="bg1"/>
                            </a:solidFill>
                            <a:latin typeface="Cambria Math" panose="02040503050406030204" pitchFamily="18" charset="0"/>
                          </a:rPr>
                          <m:t>𝟐</m:t>
                        </m:r>
                      </m:sup>
                    </m:sSup>
                  </m:oMath>
                </m:oMathPara>
              </a14:m>
              <a:endParaRPr lang="es-CO" sz="1200" b="1">
                <a:solidFill>
                  <a:schemeClr val="bg1"/>
                </a:solidFill>
              </a:endParaRPr>
            </a:p>
          </xdr:txBody>
        </xdr:sp>
      </mc:Choice>
      <mc:Fallback xmlns="">
        <xdr:sp macro="" textlink="">
          <xdr:nvSpPr>
            <xdr:cNvPr id="9" name="CuadroTexto 8">
              <a:extLst>
                <a:ext uri="{FF2B5EF4-FFF2-40B4-BE49-F238E27FC236}">
                  <a16:creationId xmlns:a16="http://schemas.microsoft.com/office/drawing/2014/main" id="{AB2665DB-EFDC-494E-9440-0FE8C8FB5213}"/>
                </a:ext>
              </a:extLst>
            </xdr:cNvPr>
            <xdr:cNvSpPr txBox="1"/>
          </xdr:nvSpPr>
          <xdr:spPr>
            <a:xfrm>
              <a:off x="8072214" y="3711152"/>
              <a:ext cx="257175" cy="1960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O" sz="1200" b="1" i="0">
                  <a:solidFill>
                    <a:schemeClr val="bg1"/>
                  </a:solidFill>
                  <a:latin typeface="Cambria Math" panose="02040503050406030204" pitchFamily="18" charset="0"/>
                </a:rPr>
                <a:t>𝒎^𝟐</a:t>
              </a:r>
              <a:endParaRPr lang="es-CO" sz="1200" b="1">
                <a:solidFill>
                  <a:schemeClr val="bg1"/>
                </a:solidFill>
              </a:endParaRPr>
            </a:p>
          </xdr:txBody>
        </xdr:sp>
      </mc:Fallback>
    </mc:AlternateContent>
    <xdr:clientData/>
  </xdr:oneCellAnchor>
  <xdr:oneCellAnchor>
    <xdr:from>
      <xdr:col>3</xdr:col>
      <xdr:colOff>264376</xdr:colOff>
      <xdr:row>14</xdr:row>
      <xdr:rowOff>115750</xdr:rowOff>
    </xdr:from>
    <xdr:ext cx="372923" cy="258789"/>
    <mc:AlternateContent xmlns:mc="http://schemas.openxmlformats.org/markup-compatibility/2006" xmlns:a14="http://schemas.microsoft.com/office/drawing/2010/main">
      <mc:Choice Requires="a14">
        <xdr:sp macro="" textlink="">
          <xdr:nvSpPr>
            <xdr:cNvPr id="10" name="CuadroTexto 9">
              <a:extLst>
                <a:ext uri="{FF2B5EF4-FFF2-40B4-BE49-F238E27FC236}">
                  <a16:creationId xmlns:a16="http://schemas.microsoft.com/office/drawing/2014/main" id="{57D11155-7A3D-4E80-A8E0-4767D791A6D4}"/>
                </a:ext>
              </a:extLst>
            </xdr:cNvPr>
            <xdr:cNvSpPr txBox="1"/>
          </xdr:nvSpPr>
          <xdr:spPr>
            <a:xfrm>
              <a:off x="2948961" y="3585781"/>
              <a:ext cx="372923" cy="2587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type m:val="skw"/>
                        <m:ctrlPr>
                          <a:rPr lang="es-CO" sz="1100" b="1" i="1">
                            <a:solidFill>
                              <a:schemeClr val="tx1"/>
                            </a:solidFill>
                            <a:latin typeface="Cambria Math" panose="02040503050406030204" pitchFamily="18" charset="0"/>
                          </a:rPr>
                        </m:ctrlPr>
                      </m:fPr>
                      <m:num>
                        <m:r>
                          <a:rPr lang="es-CO" sz="1100" b="1" i="1">
                            <a:solidFill>
                              <a:schemeClr val="tx1"/>
                            </a:solidFill>
                            <a:latin typeface="Cambria Math" panose="02040503050406030204" pitchFamily="18" charset="0"/>
                          </a:rPr>
                          <m:t>$</m:t>
                        </m:r>
                      </m:num>
                      <m:den>
                        <m:sSup>
                          <m:sSupPr>
                            <m:ctrlPr>
                              <a:rPr lang="es-CO" sz="1100" b="1" i="1">
                                <a:solidFill>
                                  <a:schemeClr val="tx1"/>
                                </a:solidFill>
                                <a:latin typeface="Cambria Math" panose="02040503050406030204" pitchFamily="18" charset="0"/>
                              </a:rPr>
                            </m:ctrlPr>
                          </m:sSupPr>
                          <m:e>
                            <m:r>
                              <a:rPr lang="es-CO" sz="1100" b="1" i="1">
                                <a:solidFill>
                                  <a:schemeClr val="tx1"/>
                                </a:solidFill>
                                <a:latin typeface="Cambria Math" panose="02040503050406030204" pitchFamily="18" charset="0"/>
                              </a:rPr>
                              <m:t>𝒎</m:t>
                            </m:r>
                          </m:e>
                          <m:sup>
                            <m:r>
                              <a:rPr lang="es-CO" sz="1100" b="1" i="1">
                                <a:solidFill>
                                  <a:schemeClr val="tx1"/>
                                </a:solidFill>
                                <a:latin typeface="Cambria Math" panose="02040503050406030204" pitchFamily="18" charset="0"/>
                              </a:rPr>
                              <m:t>𝟑</m:t>
                            </m:r>
                          </m:sup>
                        </m:sSup>
                      </m:den>
                    </m:f>
                  </m:oMath>
                </m:oMathPara>
              </a14:m>
              <a:endParaRPr lang="es-CO" sz="1100" b="1">
                <a:solidFill>
                  <a:schemeClr val="tx1"/>
                </a:solidFill>
                <a:latin typeface="Verdana" panose="020B0604030504040204" pitchFamily="34" charset="0"/>
                <a:ea typeface="Verdana" panose="020B0604030504040204" pitchFamily="34" charset="0"/>
              </a:endParaRPr>
            </a:p>
          </xdr:txBody>
        </xdr:sp>
      </mc:Choice>
      <mc:Fallback xmlns="">
        <xdr:sp macro="" textlink="">
          <xdr:nvSpPr>
            <xdr:cNvPr id="10" name="CuadroTexto 9">
              <a:extLst>
                <a:ext uri="{FF2B5EF4-FFF2-40B4-BE49-F238E27FC236}">
                  <a16:creationId xmlns:a16="http://schemas.microsoft.com/office/drawing/2014/main" id="{57D11155-7A3D-4E80-A8E0-4767D791A6D4}"/>
                </a:ext>
              </a:extLst>
            </xdr:cNvPr>
            <xdr:cNvSpPr txBox="1"/>
          </xdr:nvSpPr>
          <xdr:spPr>
            <a:xfrm>
              <a:off x="2948961" y="3585781"/>
              <a:ext cx="372923" cy="2587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O" sz="1100" b="1" i="0">
                  <a:solidFill>
                    <a:schemeClr val="tx1"/>
                  </a:solidFill>
                  <a:latin typeface="Cambria Math" panose="02040503050406030204" pitchFamily="18" charset="0"/>
                </a:rPr>
                <a:t>$⁄𝒎^𝟑 </a:t>
              </a:r>
              <a:endParaRPr lang="es-CO" sz="1100" b="1">
                <a:solidFill>
                  <a:schemeClr val="tx1"/>
                </a:solidFill>
                <a:latin typeface="Verdana" panose="020B0604030504040204" pitchFamily="34" charset="0"/>
                <a:ea typeface="Verdana" panose="020B0604030504040204" pitchFamily="34" charset="0"/>
              </a:endParaRPr>
            </a:p>
          </xdr:txBody>
        </xdr:sp>
      </mc:Fallback>
    </mc:AlternateContent>
    <xdr:clientData/>
  </xdr:oneCellAnchor>
  <xdr:twoCellAnchor>
    <xdr:from>
      <xdr:col>20</xdr:col>
      <xdr:colOff>38100</xdr:colOff>
      <xdr:row>23</xdr:row>
      <xdr:rowOff>12700</xdr:rowOff>
    </xdr:from>
    <xdr:to>
      <xdr:col>21</xdr:col>
      <xdr:colOff>4478800</xdr:colOff>
      <xdr:row>26</xdr:row>
      <xdr:rowOff>1221700</xdr:rowOff>
    </xdr:to>
    <xdr:graphicFrame macro="">
      <xdr:nvGraphicFramePr>
        <xdr:cNvPr id="11" name="Gráfico 10">
          <a:extLst>
            <a:ext uri="{FF2B5EF4-FFF2-40B4-BE49-F238E27FC236}">
              <a16:creationId xmlns:a16="http://schemas.microsoft.com/office/drawing/2014/main" id="{0FDAB7A4-7DC5-49B1-A11C-04D7E6CFE13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7</xdr:col>
      <xdr:colOff>302323</xdr:colOff>
      <xdr:row>14</xdr:row>
      <xdr:rowOff>247479</xdr:rowOff>
    </xdr:from>
    <xdr:ext cx="257175" cy="196016"/>
    <mc:AlternateContent xmlns:mc="http://schemas.openxmlformats.org/markup-compatibility/2006" xmlns:a14="http://schemas.microsoft.com/office/drawing/2010/main">
      <mc:Choice Requires="a14">
        <xdr:sp macro="" textlink="">
          <xdr:nvSpPr>
            <xdr:cNvPr id="3" name="CuadroTexto 2">
              <a:extLst>
                <a:ext uri="{FF2B5EF4-FFF2-40B4-BE49-F238E27FC236}">
                  <a16:creationId xmlns:a16="http://schemas.microsoft.com/office/drawing/2014/main" id="{E65CF92B-80FF-4B98-A7D4-078E2B667DB0}"/>
                </a:ext>
              </a:extLst>
            </xdr:cNvPr>
            <xdr:cNvSpPr txBox="1"/>
          </xdr:nvSpPr>
          <xdr:spPr>
            <a:xfrm>
              <a:off x="6363154" y="3717510"/>
              <a:ext cx="257175" cy="1960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p>
                      <m:sSupPr>
                        <m:ctrlPr>
                          <a:rPr lang="es-CO" sz="1200" b="1" i="1">
                            <a:solidFill>
                              <a:schemeClr val="bg1"/>
                            </a:solidFill>
                            <a:latin typeface="Cambria Math" panose="02040503050406030204" pitchFamily="18" charset="0"/>
                          </a:rPr>
                        </m:ctrlPr>
                      </m:sSupPr>
                      <m:e>
                        <m:r>
                          <a:rPr lang="es-CO" sz="1200" b="1" i="1">
                            <a:solidFill>
                              <a:schemeClr val="bg1"/>
                            </a:solidFill>
                            <a:latin typeface="Cambria Math" panose="02040503050406030204" pitchFamily="18" charset="0"/>
                          </a:rPr>
                          <m:t>𝒎</m:t>
                        </m:r>
                      </m:e>
                      <m:sup>
                        <m:r>
                          <a:rPr lang="es-CO" sz="1200" b="1" i="1">
                            <a:solidFill>
                              <a:schemeClr val="bg1"/>
                            </a:solidFill>
                            <a:latin typeface="Cambria Math" panose="02040503050406030204" pitchFamily="18" charset="0"/>
                          </a:rPr>
                          <m:t>𝟑</m:t>
                        </m:r>
                      </m:sup>
                    </m:sSup>
                  </m:oMath>
                </m:oMathPara>
              </a14:m>
              <a:endParaRPr lang="es-CO" sz="1200" b="1">
                <a:solidFill>
                  <a:schemeClr val="bg1"/>
                </a:solidFill>
              </a:endParaRPr>
            </a:p>
          </xdr:txBody>
        </xdr:sp>
      </mc:Choice>
      <mc:Fallback xmlns="">
        <xdr:sp macro="" textlink="">
          <xdr:nvSpPr>
            <xdr:cNvPr id="3" name="CuadroTexto 2">
              <a:extLst>
                <a:ext uri="{FF2B5EF4-FFF2-40B4-BE49-F238E27FC236}">
                  <a16:creationId xmlns:a16="http://schemas.microsoft.com/office/drawing/2014/main" id="{E65CF92B-80FF-4B98-A7D4-078E2B667DB0}"/>
                </a:ext>
              </a:extLst>
            </xdr:cNvPr>
            <xdr:cNvSpPr txBox="1"/>
          </xdr:nvSpPr>
          <xdr:spPr>
            <a:xfrm>
              <a:off x="6363154" y="3717510"/>
              <a:ext cx="257175" cy="1960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O" sz="1200" b="1" i="0">
                  <a:solidFill>
                    <a:schemeClr val="bg1"/>
                  </a:solidFill>
                  <a:latin typeface="Cambria Math" panose="02040503050406030204" pitchFamily="18" charset="0"/>
                </a:rPr>
                <a:t>𝒎^𝟑</a:t>
              </a:r>
              <a:endParaRPr lang="es-CO" sz="1200" b="1">
                <a:solidFill>
                  <a:schemeClr val="bg1"/>
                </a:solidFill>
              </a:endParaRPr>
            </a:p>
          </xdr:txBody>
        </xdr:sp>
      </mc:Fallback>
    </mc:AlternateContent>
    <xdr:clientData/>
  </xdr:oneCellAnchor>
  <xdr:oneCellAnchor>
    <xdr:from>
      <xdr:col>14</xdr:col>
      <xdr:colOff>301019</xdr:colOff>
      <xdr:row>14</xdr:row>
      <xdr:rowOff>270467</xdr:rowOff>
    </xdr:from>
    <xdr:ext cx="257175" cy="196016"/>
    <mc:AlternateContent xmlns:mc="http://schemas.openxmlformats.org/markup-compatibility/2006" xmlns:a14="http://schemas.microsoft.com/office/drawing/2010/main">
      <mc:Choice Requires="a14">
        <xdr:sp macro="" textlink="">
          <xdr:nvSpPr>
            <xdr:cNvPr id="5" name="CuadroTexto 4">
              <a:extLst>
                <a:ext uri="{FF2B5EF4-FFF2-40B4-BE49-F238E27FC236}">
                  <a16:creationId xmlns:a16="http://schemas.microsoft.com/office/drawing/2014/main" id="{16DB459C-BD7D-4032-A037-E920AD2D42BF}"/>
                </a:ext>
              </a:extLst>
            </xdr:cNvPr>
            <xdr:cNvSpPr txBox="1"/>
          </xdr:nvSpPr>
          <xdr:spPr>
            <a:xfrm>
              <a:off x="12270281" y="3740498"/>
              <a:ext cx="257175" cy="1960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p>
                      <m:sSupPr>
                        <m:ctrlPr>
                          <a:rPr lang="es-CO" sz="1200" b="1" i="1">
                            <a:solidFill>
                              <a:sysClr val="windowText" lastClr="000000"/>
                            </a:solidFill>
                            <a:latin typeface="Cambria Math" panose="02040503050406030204" pitchFamily="18" charset="0"/>
                          </a:rPr>
                        </m:ctrlPr>
                      </m:sSupPr>
                      <m:e>
                        <m:r>
                          <a:rPr lang="es-CO" sz="1200" b="1" i="1">
                            <a:solidFill>
                              <a:sysClr val="windowText" lastClr="000000"/>
                            </a:solidFill>
                            <a:latin typeface="Cambria Math" panose="02040503050406030204" pitchFamily="18" charset="0"/>
                          </a:rPr>
                          <m:t>𝒎</m:t>
                        </m:r>
                      </m:e>
                      <m:sup>
                        <m:r>
                          <a:rPr lang="es-CO" sz="1200" b="1" i="1">
                            <a:solidFill>
                              <a:sysClr val="windowText" lastClr="000000"/>
                            </a:solidFill>
                            <a:latin typeface="Cambria Math" panose="02040503050406030204" pitchFamily="18" charset="0"/>
                          </a:rPr>
                          <m:t>𝟑</m:t>
                        </m:r>
                      </m:sup>
                    </m:sSup>
                  </m:oMath>
                </m:oMathPara>
              </a14:m>
              <a:endParaRPr lang="es-CO" sz="1200" b="1">
                <a:solidFill>
                  <a:sysClr val="windowText" lastClr="000000"/>
                </a:solidFill>
              </a:endParaRPr>
            </a:p>
          </xdr:txBody>
        </xdr:sp>
      </mc:Choice>
      <mc:Fallback xmlns="">
        <xdr:sp macro="" textlink="">
          <xdr:nvSpPr>
            <xdr:cNvPr id="5" name="CuadroTexto 4">
              <a:extLst>
                <a:ext uri="{FF2B5EF4-FFF2-40B4-BE49-F238E27FC236}">
                  <a16:creationId xmlns:a16="http://schemas.microsoft.com/office/drawing/2014/main" id="{16DB459C-BD7D-4032-A037-E920AD2D42BF}"/>
                </a:ext>
              </a:extLst>
            </xdr:cNvPr>
            <xdr:cNvSpPr txBox="1"/>
          </xdr:nvSpPr>
          <xdr:spPr>
            <a:xfrm>
              <a:off x="12270281" y="3740498"/>
              <a:ext cx="257175" cy="1960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O" sz="1200" b="1" i="0">
                  <a:solidFill>
                    <a:sysClr val="windowText" lastClr="000000"/>
                  </a:solidFill>
                  <a:latin typeface="Cambria Math" panose="02040503050406030204" pitchFamily="18" charset="0"/>
                </a:rPr>
                <a:t>𝒎^𝟑</a:t>
              </a:r>
              <a:endParaRPr lang="es-CO" sz="1200" b="1">
                <a:solidFill>
                  <a:sysClr val="windowText" lastClr="000000"/>
                </a:solidFill>
              </a:endParaRPr>
            </a:p>
          </xdr:txBody>
        </xdr:sp>
      </mc:Fallback>
    </mc:AlternateContent>
    <xdr:clientData/>
  </xdr:oneCellAnchor>
  <xdr:twoCellAnchor>
    <xdr:from>
      <xdr:col>20</xdr:col>
      <xdr:colOff>60597</xdr:colOff>
      <xdr:row>14</xdr:row>
      <xdr:rowOff>216263</xdr:rowOff>
    </xdr:from>
    <xdr:to>
      <xdr:col>21</xdr:col>
      <xdr:colOff>4501297</xdr:colOff>
      <xdr:row>18</xdr:row>
      <xdr:rowOff>891863</xdr:rowOff>
    </xdr:to>
    <xdr:graphicFrame macro="">
      <xdr:nvGraphicFramePr>
        <xdr:cNvPr id="6" name="Gráfico 5">
          <a:extLst>
            <a:ext uri="{FF2B5EF4-FFF2-40B4-BE49-F238E27FC236}">
              <a16:creationId xmlns:a16="http://schemas.microsoft.com/office/drawing/2014/main" id="{054AC0CB-4491-48FE-8AD7-D39696180F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308822</xdr:colOff>
      <xdr:row>14</xdr:row>
      <xdr:rowOff>242798</xdr:rowOff>
    </xdr:from>
    <xdr:ext cx="257175" cy="196016"/>
    <mc:AlternateContent xmlns:mc="http://schemas.openxmlformats.org/markup-compatibility/2006" xmlns:a14="http://schemas.microsoft.com/office/drawing/2010/main">
      <mc:Choice Requires="a14">
        <xdr:sp macro="" textlink="">
          <xdr:nvSpPr>
            <xdr:cNvPr id="8" name="CuadroTexto 7">
              <a:extLst>
                <a:ext uri="{FF2B5EF4-FFF2-40B4-BE49-F238E27FC236}">
                  <a16:creationId xmlns:a16="http://schemas.microsoft.com/office/drawing/2014/main" id="{7BFCA1F9-C63E-4A1E-8792-05417EBF1B68}"/>
                </a:ext>
              </a:extLst>
            </xdr:cNvPr>
            <xdr:cNvSpPr txBox="1"/>
          </xdr:nvSpPr>
          <xdr:spPr>
            <a:xfrm>
              <a:off x="1305284" y="3712829"/>
              <a:ext cx="257175" cy="1960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p>
                      <m:sSupPr>
                        <m:ctrlPr>
                          <a:rPr lang="es-CO" sz="1200" b="1" i="1">
                            <a:solidFill>
                              <a:sysClr val="windowText" lastClr="000000"/>
                            </a:solidFill>
                            <a:latin typeface="Cambria Math" panose="02040503050406030204" pitchFamily="18" charset="0"/>
                          </a:rPr>
                        </m:ctrlPr>
                      </m:sSupPr>
                      <m:e>
                        <m:r>
                          <a:rPr lang="es-CO" sz="1200" b="1" i="1">
                            <a:solidFill>
                              <a:sysClr val="windowText" lastClr="000000"/>
                            </a:solidFill>
                            <a:latin typeface="Cambria Math" panose="02040503050406030204" pitchFamily="18" charset="0"/>
                          </a:rPr>
                          <m:t>𝒎</m:t>
                        </m:r>
                      </m:e>
                      <m:sup>
                        <m:r>
                          <a:rPr lang="es-CO" sz="1200" b="1" i="1">
                            <a:solidFill>
                              <a:sysClr val="windowText" lastClr="000000"/>
                            </a:solidFill>
                            <a:latin typeface="Cambria Math" panose="02040503050406030204" pitchFamily="18" charset="0"/>
                          </a:rPr>
                          <m:t>𝟑</m:t>
                        </m:r>
                      </m:sup>
                    </m:sSup>
                  </m:oMath>
                </m:oMathPara>
              </a14:m>
              <a:endParaRPr lang="es-CO" sz="1200" b="1">
                <a:solidFill>
                  <a:sysClr val="windowText" lastClr="000000"/>
                </a:solidFill>
              </a:endParaRPr>
            </a:p>
          </xdr:txBody>
        </xdr:sp>
      </mc:Choice>
      <mc:Fallback xmlns="">
        <xdr:sp macro="" textlink="">
          <xdr:nvSpPr>
            <xdr:cNvPr id="8" name="CuadroTexto 7">
              <a:extLst>
                <a:ext uri="{FF2B5EF4-FFF2-40B4-BE49-F238E27FC236}">
                  <a16:creationId xmlns:a16="http://schemas.microsoft.com/office/drawing/2014/main" id="{7BFCA1F9-C63E-4A1E-8792-05417EBF1B68}"/>
                </a:ext>
              </a:extLst>
            </xdr:cNvPr>
            <xdr:cNvSpPr txBox="1"/>
          </xdr:nvSpPr>
          <xdr:spPr>
            <a:xfrm>
              <a:off x="1305284" y="3712829"/>
              <a:ext cx="257175" cy="1960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O" sz="1200" b="1" i="0">
                  <a:solidFill>
                    <a:sysClr val="windowText" lastClr="000000"/>
                  </a:solidFill>
                  <a:latin typeface="Cambria Math" panose="02040503050406030204" pitchFamily="18" charset="0"/>
                </a:rPr>
                <a:t>𝒎^𝟑</a:t>
              </a:r>
              <a:endParaRPr lang="es-CO" sz="1200" b="1">
                <a:solidFill>
                  <a:sysClr val="windowText" lastClr="000000"/>
                </a:solidFill>
              </a:endParaRPr>
            </a:p>
          </xdr:txBody>
        </xdr:sp>
      </mc:Fallback>
    </mc:AlternateContent>
    <xdr:clientData/>
  </xdr:oneCellAnchor>
  <xdr:twoCellAnchor>
    <xdr:from>
      <xdr:col>20</xdr:col>
      <xdr:colOff>50800</xdr:colOff>
      <xdr:row>18</xdr:row>
      <xdr:rowOff>1358900</xdr:rowOff>
    </xdr:from>
    <xdr:to>
      <xdr:col>21</xdr:col>
      <xdr:colOff>4491500</xdr:colOff>
      <xdr:row>22</xdr:row>
      <xdr:rowOff>1170900</xdr:rowOff>
    </xdr:to>
    <xdr:graphicFrame macro="">
      <xdr:nvGraphicFramePr>
        <xdr:cNvPr id="15" name="Gráfico 14">
          <a:extLst>
            <a:ext uri="{FF2B5EF4-FFF2-40B4-BE49-F238E27FC236}">
              <a16:creationId xmlns:a16="http://schemas.microsoft.com/office/drawing/2014/main" id="{ADB243FB-53D0-4061-B944-59FD612410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11</xdr:col>
      <xdr:colOff>270163</xdr:colOff>
      <xdr:row>14</xdr:row>
      <xdr:rowOff>134194</xdr:rowOff>
    </xdr:from>
    <xdr:ext cx="372923" cy="258789"/>
    <mc:AlternateContent xmlns:mc="http://schemas.openxmlformats.org/markup-compatibility/2006" xmlns:a14="http://schemas.microsoft.com/office/drawing/2010/main">
      <mc:Choice Requires="a14">
        <xdr:sp macro="" textlink="">
          <xdr:nvSpPr>
            <xdr:cNvPr id="10" name="CuadroTexto 9">
              <a:extLst>
                <a:ext uri="{FF2B5EF4-FFF2-40B4-BE49-F238E27FC236}">
                  <a16:creationId xmlns:a16="http://schemas.microsoft.com/office/drawing/2014/main" id="{19B7858C-91EC-629E-6BD7-60EDA299BEEF}"/>
                </a:ext>
              </a:extLst>
            </xdr:cNvPr>
            <xdr:cNvSpPr txBox="1"/>
          </xdr:nvSpPr>
          <xdr:spPr>
            <a:xfrm>
              <a:off x="9707240" y="3604225"/>
              <a:ext cx="372923" cy="2587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type m:val="skw"/>
                        <m:ctrlPr>
                          <a:rPr lang="es-CO" sz="1100" b="1" i="1">
                            <a:solidFill>
                              <a:schemeClr val="bg1"/>
                            </a:solidFill>
                            <a:latin typeface="Cambria Math" panose="02040503050406030204" pitchFamily="18" charset="0"/>
                          </a:rPr>
                        </m:ctrlPr>
                      </m:fPr>
                      <m:num>
                        <m:r>
                          <a:rPr lang="es-CO" sz="1100" b="1" i="1">
                            <a:solidFill>
                              <a:schemeClr val="bg1"/>
                            </a:solidFill>
                            <a:latin typeface="Cambria Math" panose="02040503050406030204" pitchFamily="18" charset="0"/>
                          </a:rPr>
                          <m:t>$</m:t>
                        </m:r>
                      </m:num>
                      <m:den>
                        <m:sSup>
                          <m:sSupPr>
                            <m:ctrlPr>
                              <a:rPr lang="es-CO" sz="1100" b="1" i="1">
                                <a:solidFill>
                                  <a:schemeClr val="bg1"/>
                                </a:solidFill>
                                <a:latin typeface="Cambria Math" panose="02040503050406030204" pitchFamily="18" charset="0"/>
                              </a:rPr>
                            </m:ctrlPr>
                          </m:sSupPr>
                          <m:e>
                            <m:r>
                              <a:rPr lang="es-CO" sz="1100" b="1" i="1">
                                <a:solidFill>
                                  <a:schemeClr val="bg1"/>
                                </a:solidFill>
                                <a:latin typeface="Cambria Math" panose="02040503050406030204" pitchFamily="18" charset="0"/>
                              </a:rPr>
                              <m:t>𝒎</m:t>
                            </m:r>
                          </m:e>
                          <m:sup>
                            <m:r>
                              <a:rPr lang="es-CO" sz="1100" b="1" i="1">
                                <a:solidFill>
                                  <a:schemeClr val="bg1"/>
                                </a:solidFill>
                                <a:latin typeface="Cambria Math" panose="02040503050406030204" pitchFamily="18" charset="0"/>
                              </a:rPr>
                              <m:t>𝟑</m:t>
                            </m:r>
                          </m:sup>
                        </m:sSup>
                      </m:den>
                    </m:f>
                  </m:oMath>
                </m:oMathPara>
              </a14:m>
              <a:endParaRPr lang="es-CO" sz="1100" b="1">
                <a:solidFill>
                  <a:schemeClr val="bg1"/>
                </a:solidFill>
                <a:latin typeface="Verdana" panose="020B0604030504040204" pitchFamily="34" charset="0"/>
                <a:ea typeface="Verdana" panose="020B0604030504040204" pitchFamily="34" charset="0"/>
              </a:endParaRPr>
            </a:p>
          </xdr:txBody>
        </xdr:sp>
      </mc:Choice>
      <mc:Fallback xmlns="">
        <xdr:sp macro="" textlink="">
          <xdr:nvSpPr>
            <xdr:cNvPr id="10" name="CuadroTexto 9">
              <a:extLst>
                <a:ext uri="{FF2B5EF4-FFF2-40B4-BE49-F238E27FC236}">
                  <a16:creationId xmlns:a16="http://schemas.microsoft.com/office/drawing/2014/main" id="{19B7858C-91EC-629E-6BD7-60EDA299BEEF}"/>
                </a:ext>
              </a:extLst>
            </xdr:cNvPr>
            <xdr:cNvSpPr txBox="1"/>
          </xdr:nvSpPr>
          <xdr:spPr>
            <a:xfrm>
              <a:off x="9707240" y="3604225"/>
              <a:ext cx="372923" cy="2587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O" sz="1100" b="1" i="0">
                  <a:solidFill>
                    <a:schemeClr val="bg1"/>
                  </a:solidFill>
                  <a:latin typeface="Cambria Math" panose="02040503050406030204" pitchFamily="18" charset="0"/>
                </a:rPr>
                <a:t>$⁄𝒎^𝟑 </a:t>
              </a:r>
              <a:endParaRPr lang="es-CO" sz="1100" b="1">
                <a:solidFill>
                  <a:schemeClr val="bg1"/>
                </a:solidFill>
                <a:latin typeface="Verdana" panose="020B0604030504040204" pitchFamily="34" charset="0"/>
                <a:ea typeface="Verdana" panose="020B0604030504040204" pitchFamily="34" charset="0"/>
              </a:endParaRPr>
            </a:p>
          </xdr:txBody>
        </xdr:sp>
      </mc:Fallback>
    </mc:AlternateContent>
    <xdr:clientData/>
  </xdr:oneCellAnchor>
  <xdr:oneCellAnchor>
    <xdr:from>
      <xdr:col>8</xdr:col>
      <xdr:colOff>316333</xdr:colOff>
      <xdr:row>14</xdr:row>
      <xdr:rowOff>259563</xdr:rowOff>
    </xdr:from>
    <xdr:ext cx="257175" cy="196016"/>
    <mc:AlternateContent xmlns:mc="http://schemas.openxmlformats.org/markup-compatibility/2006" xmlns:a14="http://schemas.microsoft.com/office/drawing/2010/main">
      <mc:Choice Requires="a14">
        <xdr:sp macro="" textlink="">
          <xdr:nvSpPr>
            <xdr:cNvPr id="11" name="CuadroTexto 10">
              <a:extLst>
                <a:ext uri="{FF2B5EF4-FFF2-40B4-BE49-F238E27FC236}">
                  <a16:creationId xmlns:a16="http://schemas.microsoft.com/office/drawing/2014/main" id="{5A1322D7-2901-498E-8EDC-89576FD31897}"/>
                </a:ext>
              </a:extLst>
            </xdr:cNvPr>
            <xdr:cNvSpPr txBox="1"/>
          </xdr:nvSpPr>
          <xdr:spPr>
            <a:xfrm>
              <a:off x="7221225" y="3729594"/>
              <a:ext cx="257175" cy="1960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p>
                      <m:sSupPr>
                        <m:ctrlPr>
                          <a:rPr lang="es-CO" sz="1200" b="1" i="1">
                            <a:solidFill>
                              <a:schemeClr val="bg1"/>
                            </a:solidFill>
                            <a:latin typeface="Cambria Math" panose="02040503050406030204" pitchFamily="18" charset="0"/>
                          </a:rPr>
                        </m:ctrlPr>
                      </m:sSupPr>
                      <m:e>
                        <m:r>
                          <a:rPr lang="es-CO" sz="1200" b="1" i="1">
                            <a:solidFill>
                              <a:schemeClr val="bg1"/>
                            </a:solidFill>
                            <a:latin typeface="Cambria Math" panose="02040503050406030204" pitchFamily="18" charset="0"/>
                          </a:rPr>
                          <m:t>𝒎</m:t>
                        </m:r>
                      </m:e>
                      <m:sup>
                        <m:r>
                          <a:rPr lang="es-CO" sz="1200" b="1" i="1">
                            <a:solidFill>
                              <a:schemeClr val="bg1"/>
                            </a:solidFill>
                            <a:latin typeface="Cambria Math" panose="02040503050406030204" pitchFamily="18" charset="0"/>
                          </a:rPr>
                          <m:t>𝟐</m:t>
                        </m:r>
                      </m:sup>
                    </m:sSup>
                  </m:oMath>
                </m:oMathPara>
              </a14:m>
              <a:endParaRPr lang="es-CO" sz="1200" b="1">
                <a:solidFill>
                  <a:schemeClr val="bg1"/>
                </a:solidFill>
              </a:endParaRPr>
            </a:p>
          </xdr:txBody>
        </xdr:sp>
      </mc:Choice>
      <mc:Fallback xmlns="">
        <xdr:sp macro="" textlink="">
          <xdr:nvSpPr>
            <xdr:cNvPr id="11" name="CuadroTexto 10">
              <a:extLst>
                <a:ext uri="{FF2B5EF4-FFF2-40B4-BE49-F238E27FC236}">
                  <a16:creationId xmlns:a16="http://schemas.microsoft.com/office/drawing/2014/main" id="{5A1322D7-2901-498E-8EDC-89576FD31897}"/>
                </a:ext>
              </a:extLst>
            </xdr:cNvPr>
            <xdr:cNvSpPr txBox="1"/>
          </xdr:nvSpPr>
          <xdr:spPr>
            <a:xfrm>
              <a:off x="7221225" y="3729594"/>
              <a:ext cx="257175" cy="1960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O" sz="1200" b="1" i="0">
                  <a:solidFill>
                    <a:schemeClr val="bg1"/>
                  </a:solidFill>
                  <a:latin typeface="Cambria Math" panose="02040503050406030204" pitchFamily="18" charset="0"/>
                </a:rPr>
                <a:t>𝒎^𝟐</a:t>
              </a:r>
              <a:endParaRPr lang="es-CO" sz="1200" b="1">
                <a:solidFill>
                  <a:schemeClr val="bg1"/>
                </a:solidFill>
              </a:endParaRPr>
            </a:p>
          </xdr:txBody>
        </xdr:sp>
      </mc:Fallback>
    </mc:AlternateContent>
    <xdr:clientData/>
  </xdr:oneCellAnchor>
  <xdr:oneCellAnchor>
    <xdr:from>
      <xdr:col>9</xdr:col>
      <xdr:colOff>323260</xdr:colOff>
      <xdr:row>14</xdr:row>
      <xdr:rowOff>264567</xdr:rowOff>
    </xdr:from>
    <xdr:ext cx="257175" cy="196016"/>
    <mc:AlternateContent xmlns:mc="http://schemas.openxmlformats.org/markup-compatibility/2006" xmlns:a14="http://schemas.microsoft.com/office/drawing/2010/main">
      <mc:Choice Requires="a14">
        <xdr:sp macro="" textlink="">
          <xdr:nvSpPr>
            <xdr:cNvPr id="12" name="CuadroTexto 11">
              <a:extLst>
                <a:ext uri="{FF2B5EF4-FFF2-40B4-BE49-F238E27FC236}">
                  <a16:creationId xmlns:a16="http://schemas.microsoft.com/office/drawing/2014/main" id="{DB5622F5-D3FC-4300-8808-737E1479FE69}"/>
                </a:ext>
              </a:extLst>
            </xdr:cNvPr>
            <xdr:cNvSpPr txBox="1"/>
          </xdr:nvSpPr>
          <xdr:spPr>
            <a:xfrm>
              <a:off x="8072214" y="3734598"/>
              <a:ext cx="257175" cy="1960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p>
                      <m:sSupPr>
                        <m:ctrlPr>
                          <a:rPr lang="es-CO" sz="1200" b="1" i="1">
                            <a:solidFill>
                              <a:schemeClr val="bg1"/>
                            </a:solidFill>
                            <a:latin typeface="Cambria Math" panose="02040503050406030204" pitchFamily="18" charset="0"/>
                          </a:rPr>
                        </m:ctrlPr>
                      </m:sSupPr>
                      <m:e>
                        <m:r>
                          <a:rPr lang="es-CO" sz="1200" b="1" i="1">
                            <a:solidFill>
                              <a:schemeClr val="bg1"/>
                            </a:solidFill>
                            <a:latin typeface="Cambria Math" panose="02040503050406030204" pitchFamily="18" charset="0"/>
                          </a:rPr>
                          <m:t>𝒎</m:t>
                        </m:r>
                      </m:e>
                      <m:sup>
                        <m:r>
                          <a:rPr lang="es-CO" sz="1200" b="1" i="1">
                            <a:solidFill>
                              <a:schemeClr val="bg1"/>
                            </a:solidFill>
                            <a:latin typeface="Cambria Math" panose="02040503050406030204" pitchFamily="18" charset="0"/>
                          </a:rPr>
                          <m:t>𝟐</m:t>
                        </m:r>
                      </m:sup>
                    </m:sSup>
                  </m:oMath>
                </m:oMathPara>
              </a14:m>
              <a:endParaRPr lang="es-CO" sz="1200" b="1">
                <a:solidFill>
                  <a:schemeClr val="bg1"/>
                </a:solidFill>
              </a:endParaRPr>
            </a:p>
          </xdr:txBody>
        </xdr:sp>
      </mc:Choice>
      <mc:Fallback xmlns="">
        <xdr:sp macro="" textlink="">
          <xdr:nvSpPr>
            <xdr:cNvPr id="12" name="CuadroTexto 11">
              <a:extLst>
                <a:ext uri="{FF2B5EF4-FFF2-40B4-BE49-F238E27FC236}">
                  <a16:creationId xmlns:a16="http://schemas.microsoft.com/office/drawing/2014/main" id="{DB5622F5-D3FC-4300-8808-737E1479FE69}"/>
                </a:ext>
              </a:extLst>
            </xdr:cNvPr>
            <xdr:cNvSpPr txBox="1"/>
          </xdr:nvSpPr>
          <xdr:spPr>
            <a:xfrm>
              <a:off x="8072214" y="3734598"/>
              <a:ext cx="257175" cy="1960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O" sz="1200" b="1" i="0">
                  <a:solidFill>
                    <a:schemeClr val="bg1"/>
                  </a:solidFill>
                  <a:latin typeface="Cambria Math" panose="02040503050406030204" pitchFamily="18" charset="0"/>
                </a:rPr>
                <a:t>𝒎^𝟐</a:t>
              </a:r>
              <a:endParaRPr lang="es-CO" sz="1200" b="1">
                <a:solidFill>
                  <a:schemeClr val="bg1"/>
                </a:solidFill>
              </a:endParaRPr>
            </a:p>
          </xdr:txBody>
        </xdr:sp>
      </mc:Fallback>
    </mc:AlternateContent>
    <xdr:clientData/>
  </xdr:oneCellAnchor>
  <xdr:oneCellAnchor>
    <xdr:from>
      <xdr:col>3</xdr:col>
      <xdr:colOff>264376</xdr:colOff>
      <xdr:row>14</xdr:row>
      <xdr:rowOff>139196</xdr:rowOff>
    </xdr:from>
    <xdr:ext cx="372923" cy="258789"/>
    <mc:AlternateContent xmlns:mc="http://schemas.openxmlformats.org/markup-compatibility/2006" xmlns:a14="http://schemas.microsoft.com/office/drawing/2010/main">
      <mc:Choice Requires="a14">
        <xdr:sp macro="" textlink="">
          <xdr:nvSpPr>
            <xdr:cNvPr id="13" name="CuadroTexto 12">
              <a:extLst>
                <a:ext uri="{FF2B5EF4-FFF2-40B4-BE49-F238E27FC236}">
                  <a16:creationId xmlns:a16="http://schemas.microsoft.com/office/drawing/2014/main" id="{1E9D1CE2-790E-4926-A127-4DAC3F89003C}"/>
                </a:ext>
              </a:extLst>
            </xdr:cNvPr>
            <xdr:cNvSpPr txBox="1"/>
          </xdr:nvSpPr>
          <xdr:spPr>
            <a:xfrm>
              <a:off x="2948961" y="3609227"/>
              <a:ext cx="372923" cy="2587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type m:val="skw"/>
                        <m:ctrlPr>
                          <a:rPr lang="es-CO" sz="1100" b="1" i="1">
                            <a:solidFill>
                              <a:schemeClr val="tx1"/>
                            </a:solidFill>
                            <a:latin typeface="Cambria Math" panose="02040503050406030204" pitchFamily="18" charset="0"/>
                          </a:rPr>
                        </m:ctrlPr>
                      </m:fPr>
                      <m:num>
                        <m:r>
                          <a:rPr lang="es-CO" sz="1100" b="1" i="1">
                            <a:solidFill>
                              <a:schemeClr val="tx1"/>
                            </a:solidFill>
                            <a:latin typeface="Cambria Math" panose="02040503050406030204" pitchFamily="18" charset="0"/>
                          </a:rPr>
                          <m:t>$</m:t>
                        </m:r>
                      </m:num>
                      <m:den>
                        <m:sSup>
                          <m:sSupPr>
                            <m:ctrlPr>
                              <a:rPr lang="es-CO" sz="1100" b="1" i="1">
                                <a:solidFill>
                                  <a:schemeClr val="tx1"/>
                                </a:solidFill>
                                <a:latin typeface="Cambria Math" panose="02040503050406030204" pitchFamily="18" charset="0"/>
                              </a:rPr>
                            </m:ctrlPr>
                          </m:sSupPr>
                          <m:e>
                            <m:r>
                              <a:rPr lang="es-CO" sz="1100" b="1" i="1">
                                <a:solidFill>
                                  <a:schemeClr val="tx1"/>
                                </a:solidFill>
                                <a:latin typeface="Cambria Math" panose="02040503050406030204" pitchFamily="18" charset="0"/>
                              </a:rPr>
                              <m:t>𝒎</m:t>
                            </m:r>
                          </m:e>
                          <m:sup>
                            <m:r>
                              <a:rPr lang="es-CO" sz="1100" b="1" i="1">
                                <a:solidFill>
                                  <a:schemeClr val="tx1"/>
                                </a:solidFill>
                                <a:latin typeface="Cambria Math" panose="02040503050406030204" pitchFamily="18" charset="0"/>
                              </a:rPr>
                              <m:t>𝟑</m:t>
                            </m:r>
                          </m:sup>
                        </m:sSup>
                      </m:den>
                    </m:f>
                  </m:oMath>
                </m:oMathPara>
              </a14:m>
              <a:endParaRPr lang="es-CO" sz="1100" b="1">
                <a:solidFill>
                  <a:schemeClr val="tx1"/>
                </a:solidFill>
                <a:latin typeface="Verdana" panose="020B0604030504040204" pitchFamily="34" charset="0"/>
                <a:ea typeface="Verdana" panose="020B0604030504040204" pitchFamily="34" charset="0"/>
              </a:endParaRPr>
            </a:p>
          </xdr:txBody>
        </xdr:sp>
      </mc:Choice>
      <mc:Fallback xmlns="">
        <xdr:sp macro="" textlink="">
          <xdr:nvSpPr>
            <xdr:cNvPr id="13" name="CuadroTexto 12">
              <a:extLst>
                <a:ext uri="{FF2B5EF4-FFF2-40B4-BE49-F238E27FC236}">
                  <a16:creationId xmlns:a16="http://schemas.microsoft.com/office/drawing/2014/main" id="{1E9D1CE2-790E-4926-A127-4DAC3F89003C}"/>
                </a:ext>
              </a:extLst>
            </xdr:cNvPr>
            <xdr:cNvSpPr txBox="1"/>
          </xdr:nvSpPr>
          <xdr:spPr>
            <a:xfrm>
              <a:off x="2948961" y="3609227"/>
              <a:ext cx="372923" cy="2587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O" sz="1100" b="1" i="0">
                  <a:solidFill>
                    <a:schemeClr val="tx1"/>
                  </a:solidFill>
                  <a:latin typeface="Cambria Math" panose="02040503050406030204" pitchFamily="18" charset="0"/>
                </a:rPr>
                <a:t>$⁄𝒎^𝟑 </a:t>
              </a:r>
              <a:endParaRPr lang="es-CO" sz="1100" b="1">
                <a:solidFill>
                  <a:schemeClr val="tx1"/>
                </a:solidFill>
                <a:latin typeface="Verdana" panose="020B0604030504040204" pitchFamily="34" charset="0"/>
                <a:ea typeface="Verdana" panose="020B0604030504040204" pitchFamily="34" charset="0"/>
              </a:endParaRPr>
            </a:p>
          </xdr:txBody>
        </xdr:sp>
      </mc:Fallback>
    </mc:AlternateContent>
    <xdr:clientData/>
  </xdr:oneCellAnchor>
  <xdr:twoCellAnchor>
    <xdr:from>
      <xdr:col>20</xdr:col>
      <xdr:colOff>38100</xdr:colOff>
      <xdr:row>23</xdr:row>
      <xdr:rowOff>12700</xdr:rowOff>
    </xdr:from>
    <xdr:to>
      <xdr:col>21</xdr:col>
      <xdr:colOff>4478800</xdr:colOff>
      <xdr:row>26</xdr:row>
      <xdr:rowOff>1221700</xdr:rowOff>
    </xdr:to>
    <xdr:graphicFrame macro="">
      <xdr:nvGraphicFramePr>
        <xdr:cNvPr id="2" name="Gráfico 1">
          <a:extLst>
            <a:ext uri="{FF2B5EF4-FFF2-40B4-BE49-F238E27FC236}">
              <a16:creationId xmlns:a16="http://schemas.microsoft.com/office/drawing/2014/main" id="{B8A0C15E-ACF4-4F8E-AA41-173026EDE5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20</xdr:col>
      <xdr:colOff>50800</xdr:colOff>
      <xdr:row>18</xdr:row>
      <xdr:rowOff>1358900</xdr:rowOff>
    </xdr:from>
    <xdr:to>
      <xdr:col>21</xdr:col>
      <xdr:colOff>4491500</xdr:colOff>
      <xdr:row>22</xdr:row>
      <xdr:rowOff>1170900</xdr:rowOff>
    </xdr:to>
    <xdr:graphicFrame macro="">
      <xdr:nvGraphicFramePr>
        <xdr:cNvPr id="2" name="Gráfico 1">
          <a:extLst>
            <a:ext uri="{FF2B5EF4-FFF2-40B4-BE49-F238E27FC236}">
              <a16:creationId xmlns:a16="http://schemas.microsoft.com/office/drawing/2014/main" id="{927B21B1-9BEA-4F6B-AE5E-20D66A7430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11</xdr:col>
      <xdr:colOff>193963</xdr:colOff>
      <xdr:row>14</xdr:row>
      <xdr:rowOff>156663</xdr:rowOff>
    </xdr:from>
    <xdr:ext cx="488788" cy="245580"/>
    <mc:AlternateContent xmlns:mc="http://schemas.openxmlformats.org/markup-compatibility/2006" xmlns:a14="http://schemas.microsoft.com/office/drawing/2010/main">
      <mc:Choice Requires="a14">
        <xdr:sp macro="" textlink="">
          <xdr:nvSpPr>
            <xdr:cNvPr id="3" name="CuadroTexto 2">
              <a:extLst>
                <a:ext uri="{FF2B5EF4-FFF2-40B4-BE49-F238E27FC236}">
                  <a16:creationId xmlns:a16="http://schemas.microsoft.com/office/drawing/2014/main" id="{AAE529A4-8584-48DD-B1A3-5EFA1DC212F2}"/>
                </a:ext>
              </a:extLst>
            </xdr:cNvPr>
            <xdr:cNvSpPr txBox="1"/>
          </xdr:nvSpPr>
          <xdr:spPr>
            <a:xfrm>
              <a:off x="9574183" y="3608523"/>
              <a:ext cx="488788" cy="245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type m:val="skw"/>
                        <m:ctrlPr>
                          <a:rPr lang="es-CO" sz="1100" b="1" i="1">
                            <a:solidFill>
                              <a:sysClr val="windowText" lastClr="000000"/>
                            </a:solidFill>
                            <a:latin typeface="Cambria Math" panose="02040503050406030204" pitchFamily="18" charset="0"/>
                          </a:rPr>
                        </m:ctrlPr>
                      </m:fPr>
                      <m:num>
                        <m:r>
                          <a:rPr lang="es-CO" sz="1100" b="1" i="1">
                            <a:solidFill>
                              <a:sysClr val="windowText" lastClr="000000"/>
                            </a:solidFill>
                            <a:latin typeface="Cambria Math" panose="02040503050406030204" pitchFamily="18" charset="0"/>
                          </a:rPr>
                          <m:t>$</m:t>
                        </m:r>
                      </m:num>
                      <m:den>
                        <m:r>
                          <a:rPr lang="es-CO" sz="1100" b="1" i="1">
                            <a:solidFill>
                              <a:sysClr val="windowText" lastClr="000000"/>
                            </a:solidFill>
                            <a:latin typeface="Cambria Math" panose="02040503050406030204" pitchFamily="18" charset="0"/>
                          </a:rPr>
                          <m:t>𝒌𝑾𝒉</m:t>
                        </m:r>
                      </m:den>
                    </m:f>
                  </m:oMath>
                </m:oMathPara>
              </a14:m>
              <a:endParaRPr lang="es-CO" sz="1100" b="1">
                <a:solidFill>
                  <a:sysClr val="windowText" lastClr="000000"/>
                </a:solidFill>
                <a:latin typeface="Verdana" panose="020B0604030504040204" pitchFamily="34" charset="0"/>
                <a:ea typeface="Verdana" panose="020B0604030504040204" pitchFamily="34" charset="0"/>
              </a:endParaRPr>
            </a:p>
          </xdr:txBody>
        </xdr:sp>
      </mc:Choice>
      <mc:Fallback xmlns="">
        <xdr:sp macro="" textlink="">
          <xdr:nvSpPr>
            <xdr:cNvPr id="3" name="CuadroTexto 2">
              <a:extLst>
                <a:ext uri="{FF2B5EF4-FFF2-40B4-BE49-F238E27FC236}">
                  <a16:creationId xmlns:a16="http://schemas.microsoft.com/office/drawing/2014/main" id="{AAE529A4-8584-48DD-B1A3-5EFA1DC212F2}"/>
                </a:ext>
              </a:extLst>
            </xdr:cNvPr>
            <xdr:cNvSpPr txBox="1"/>
          </xdr:nvSpPr>
          <xdr:spPr>
            <a:xfrm>
              <a:off x="9574183" y="3608523"/>
              <a:ext cx="488788" cy="245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O" sz="1100" b="1" i="0">
                  <a:solidFill>
                    <a:sysClr val="windowText" lastClr="000000"/>
                  </a:solidFill>
                  <a:latin typeface="Cambria Math" panose="02040503050406030204" pitchFamily="18" charset="0"/>
                </a:rPr>
                <a:t>$⁄𝒌𝑾𝒉</a:t>
              </a:r>
              <a:endParaRPr lang="es-CO" sz="1100" b="1">
                <a:solidFill>
                  <a:sysClr val="windowText" lastClr="000000"/>
                </a:solidFill>
                <a:latin typeface="Verdana" panose="020B0604030504040204" pitchFamily="34" charset="0"/>
                <a:ea typeface="Verdana" panose="020B0604030504040204" pitchFamily="34" charset="0"/>
              </a:endParaRPr>
            </a:p>
          </xdr:txBody>
        </xdr:sp>
      </mc:Fallback>
    </mc:AlternateContent>
    <xdr:clientData/>
  </xdr:oneCellAnchor>
  <xdr:oneCellAnchor>
    <xdr:from>
      <xdr:col>8</xdr:col>
      <xdr:colOff>316333</xdr:colOff>
      <xdr:row>14</xdr:row>
      <xdr:rowOff>271286</xdr:rowOff>
    </xdr:from>
    <xdr:ext cx="257175" cy="196016"/>
    <mc:AlternateContent xmlns:mc="http://schemas.openxmlformats.org/markup-compatibility/2006" xmlns:a14="http://schemas.microsoft.com/office/drawing/2010/main">
      <mc:Choice Requires="a14">
        <xdr:sp macro="" textlink="">
          <xdr:nvSpPr>
            <xdr:cNvPr id="4" name="CuadroTexto 3">
              <a:extLst>
                <a:ext uri="{FF2B5EF4-FFF2-40B4-BE49-F238E27FC236}">
                  <a16:creationId xmlns:a16="http://schemas.microsoft.com/office/drawing/2014/main" id="{E5EC3EDC-E882-4A4C-A937-91BD069A99F5}"/>
                </a:ext>
              </a:extLst>
            </xdr:cNvPr>
            <xdr:cNvSpPr txBox="1"/>
          </xdr:nvSpPr>
          <xdr:spPr>
            <a:xfrm>
              <a:off x="7181953" y="3723146"/>
              <a:ext cx="257175" cy="1960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p>
                      <m:sSupPr>
                        <m:ctrlPr>
                          <a:rPr lang="es-CO" sz="1200" b="1" i="1">
                            <a:solidFill>
                              <a:sysClr val="windowText" lastClr="000000"/>
                            </a:solidFill>
                            <a:latin typeface="Cambria Math" panose="02040503050406030204" pitchFamily="18" charset="0"/>
                          </a:rPr>
                        </m:ctrlPr>
                      </m:sSupPr>
                      <m:e>
                        <m:r>
                          <a:rPr lang="es-CO" sz="1200" b="1" i="1">
                            <a:solidFill>
                              <a:sysClr val="windowText" lastClr="000000"/>
                            </a:solidFill>
                            <a:latin typeface="Cambria Math" panose="02040503050406030204" pitchFamily="18" charset="0"/>
                          </a:rPr>
                          <m:t>𝒎</m:t>
                        </m:r>
                      </m:e>
                      <m:sup>
                        <m:r>
                          <a:rPr lang="es-CO" sz="1200" b="1" i="1">
                            <a:solidFill>
                              <a:sysClr val="windowText" lastClr="000000"/>
                            </a:solidFill>
                            <a:latin typeface="Cambria Math" panose="02040503050406030204" pitchFamily="18" charset="0"/>
                          </a:rPr>
                          <m:t>𝟐</m:t>
                        </m:r>
                      </m:sup>
                    </m:sSup>
                  </m:oMath>
                </m:oMathPara>
              </a14:m>
              <a:endParaRPr lang="es-CO" sz="1200" b="1">
                <a:solidFill>
                  <a:schemeClr val="bg1"/>
                </a:solidFill>
              </a:endParaRPr>
            </a:p>
          </xdr:txBody>
        </xdr:sp>
      </mc:Choice>
      <mc:Fallback xmlns="">
        <xdr:sp macro="" textlink="">
          <xdr:nvSpPr>
            <xdr:cNvPr id="4" name="CuadroTexto 3">
              <a:extLst>
                <a:ext uri="{FF2B5EF4-FFF2-40B4-BE49-F238E27FC236}">
                  <a16:creationId xmlns:a16="http://schemas.microsoft.com/office/drawing/2014/main" id="{E5EC3EDC-E882-4A4C-A937-91BD069A99F5}"/>
                </a:ext>
              </a:extLst>
            </xdr:cNvPr>
            <xdr:cNvSpPr txBox="1"/>
          </xdr:nvSpPr>
          <xdr:spPr>
            <a:xfrm>
              <a:off x="7181953" y="3723146"/>
              <a:ext cx="257175" cy="1960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O" sz="1200" b="1" i="0">
                  <a:solidFill>
                    <a:sysClr val="windowText" lastClr="000000"/>
                  </a:solidFill>
                  <a:latin typeface="Cambria Math" panose="02040503050406030204" pitchFamily="18" charset="0"/>
                </a:rPr>
                <a:t>𝒎^𝟐</a:t>
              </a:r>
              <a:endParaRPr lang="es-CO" sz="1200" b="1">
                <a:solidFill>
                  <a:schemeClr val="bg1"/>
                </a:solidFill>
              </a:endParaRPr>
            </a:p>
          </xdr:txBody>
        </xdr:sp>
      </mc:Fallback>
    </mc:AlternateContent>
    <xdr:clientData/>
  </xdr:oneCellAnchor>
  <xdr:oneCellAnchor>
    <xdr:from>
      <xdr:col>9</xdr:col>
      <xdr:colOff>323260</xdr:colOff>
      <xdr:row>14</xdr:row>
      <xdr:rowOff>276290</xdr:rowOff>
    </xdr:from>
    <xdr:ext cx="257175" cy="196016"/>
    <mc:AlternateContent xmlns:mc="http://schemas.openxmlformats.org/markup-compatibility/2006" xmlns:a14="http://schemas.microsoft.com/office/drawing/2010/main">
      <mc:Choice Requires="a14">
        <xdr:sp macro="" textlink="">
          <xdr:nvSpPr>
            <xdr:cNvPr id="5" name="CuadroTexto 4">
              <a:extLst>
                <a:ext uri="{FF2B5EF4-FFF2-40B4-BE49-F238E27FC236}">
                  <a16:creationId xmlns:a16="http://schemas.microsoft.com/office/drawing/2014/main" id="{3895C70D-30BF-42EF-9CF6-DA30C9B2E4A9}"/>
                </a:ext>
              </a:extLst>
            </xdr:cNvPr>
            <xdr:cNvSpPr txBox="1"/>
          </xdr:nvSpPr>
          <xdr:spPr>
            <a:xfrm>
              <a:off x="8027080" y="3728150"/>
              <a:ext cx="257175" cy="1960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p>
                      <m:sSupPr>
                        <m:ctrlPr>
                          <a:rPr lang="es-CO" sz="1200" b="1" i="1">
                            <a:solidFill>
                              <a:sysClr val="windowText" lastClr="000000"/>
                            </a:solidFill>
                            <a:latin typeface="Cambria Math" panose="02040503050406030204" pitchFamily="18" charset="0"/>
                          </a:rPr>
                        </m:ctrlPr>
                      </m:sSupPr>
                      <m:e>
                        <m:r>
                          <a:rPr lang="es-CO" sz="1200" b="1" i="1">
                            <a:solidFill>
                              <a:sysClr val="windowText" lastClr="000000"/>
                            </a:solidFill>
                            <a:latin typeface="Cambria Math" panose="02040503050406030204" pitchFamily="18" charset="0"/>
                          </a:rPr>
                          <m:t>𝒎</m:t>
                        </m:r>
                      </m:e>
                      <m:sup>
                        <m:r>
                          <a:rPr lang="es-CO" sz="1200" b="1" i="1">
                            <a:solidFill>
                              <a:sysClr val="windowText" lastClr="000000"/>
                            </a:solidFill>
                            <a:latin typeface="Cambria Math" panose="02040503050406030204" pitchFamily="18" charset="0"/>
                          </a:rPr>
                          <m:t>𝟐</m:t>
                        </m:r>
                      </m:sup>
                    </m:sSup>
                  </m:oMath>
                </m:oMathPara>
              </a14:m>
              <a:endParaRPr lang="es-CO" sz="1200" b="1">
                <a:solidFill>
                  <a:schemeClr val="bg1"/>
                </a:solidFill>
              </a:endParaRPr>
            </a:p>
          </xdr:txBody>
        </xdr:sp>
      </mc:Choice>
      <mc:Fallback xmlns="">
        <xdr:sp macro="" textlink="">
          <xdr:nvSpPr>
            <xdr:cNvPr id="5" name="CuadroTexto 4">
              <a:extLst>
                <a:ext uri="{FF2B5EF4-FFF2-40B4-BE49-F238E27FC236}">
                  <a16:creationId xmlns:a16="http://schemas.microsoft.com/office/drawing/2014/main" id="{3895C70D-30BF-42EF-9CF6-DA30C9B2E4A9}"/>
                </a:ext>
              </a:extLst>
            </xdr:cNvPr>
            <xdr:cNvSpPr txBox="1"/>
          </xdr:nvSpPr>
          <xdr:spPr>
            <a:xfrm>
              <a:off x="8027080" y="3728150"/>
              <a:ext cx="257175" cy="1960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O" sz="1200" b="1" i="0">
                  <a:solidFill>
                    <a:sysClr val="windowText" lastClr="000000"/>
                  </a:solidFill>
                  <a:latin typeface="Cambria Math" panose="02040503050406030204" pitchFamily="18" charset="0"/>
                </a:rPr>
                <a:t>𝒎^𝟐</a:t>
              </a:r>
              <a:endParaRPr lang="es-CO" sz="1200" b="1">
                <a:solidFill>
                  <a:schemeClr val="bg1"/>
                </a:solidFill>
              </a:endParaRPr>
            </a:p>
          </xdr:txBody>
        </xdr:sp>
      </mc:Fallback>
    </mc:AlternateContent>
    <xdr:clientData/>
  </xdr:oneCellAnchor>
  <xdr:oneCellAnchor>
    <xdr:from>
      <xdr:col>3</xdr:col>
      <xdr:colOff>175476</xdr:colOff>
      <xdr:row>14</xdr:row>
      <xdr:rowOff>150919</xdr:rowOff>
    </xdr:from>
    <xdr:ext cx="488788" cy="245580"/>
    <mc:AlternateContent xmlns:mc="http://schemas.openxmlformats.org/markup-compatibility/2006" xmlns:a14="http://schemas.microsoft.com/office/drawing/2010/main">
      <mc:Choice Requires="a14">
        <xdr:sp macro="" textlink="">
          <xdr:nvSpPr>
            <xdr:cNvPr id="6" name="CuadroTexto 5">
              <a:extLst>
                <a:ext uri="{FF2B5EF4-FFF2-40B4-BE49-F238E27FC236}">
                  <a16:creationId xmlns:a16="http://schemas.microsoft.com/office/drawing/2014/main" id="{E8800149-60BC-4338-85CC-60195647A670}"/>
                </a:ext>
              </a:extLst>
            </xdr:cNvPr>
            <xdr:cNvSpPr txBox="1"/>
          </xdr:nvSpPr>
          <xdr:spPr>
            <a:xfrm>
              <a:off x="2850096" y="3602779"/>
              <a:ext cx="488788" cy="245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type m:val="skw"/>
                        <m:ctrlPr>
                          <a:rPr lang="es-CO" sz="1100" b="1" i="1">
                            <a:solidFill>
                              <a:schemeClr val="tx1"/>
                            </a:solidFill>
                            <a:latin typeface="Cambria Math" panose="02040503050406030204" pitchFamily="18" charset="0"/>
                          </a:rPr>
                        </m:ctrlPr>
                      </m:fPr>
                      <m:num>
                        <m:r>
                          <a:rPr lang="es-CO" sz="1100" b="1" i="1">
                            <a:solidFill>
                              <a:schemeClr val="tx1"/>
                            </a:solidFill>
                            <a:latin typeface="Cambria Math" panose="02040503050406030204" pitchFamily="18" charset="0"/>
                          </a:rPr>
                          <m:t>$</m:t>
                        </m:r>
                      </m:num>
                      <m:den>
                        <m:r>
                          <a:rPr lang="es-CO" sz="1100" b="1" i="1">
                            <a:solidFill>
                              <a:schemeClr val="tx1"/>
                            </a:solidFill>
                            <a:latin typeface="Cambria Math" panose="02040503050406030204" pitchFamily="18" charset="0"/>
                          </a:rPr>
                          <m:t>𝒌𝑾𝒉</m:t>
                        </m:r>
                      </m:den>
                    </m:f>
                  </m:oMath>
                </m:oMathPara>
              </a14:m>
              <a:endParaRPr lang="es-CO" sz="1100" b="1">
                <a:solidFill>
                  <a:schemeClr val="tx1"/>
                </a:solidFill>
                <a:latin typeface="Verdana" panose="020B0604030504040204" pitchFamily="34" charset="0"/>
                <a:ea typeface="Verdana" panose="020B0604030504040204" pitchFamily="34" charset="0"/>
              </a:endParaRPr>
            </a:p>
          </xdr:txBody>
        </xdr:sp>
      </mc:Choice>
      <mc:Fallback xmlns="">
        <xdr:sp macro="" textlink="">
          <xdr:nvSpPr>
            <xdr:cNvPr id="6" name="CuadroTexto 5">
              <a:extLst>
                <a:ext uri="{FF2B5EF4-FFF2-40B4-BE49-F238E27FC236}">
                  <a16:creationId xmlns:a16="http://schemas.microsoft.com/office/drawing/2014/main" id="{E8800149-60BC-4338-85CC-60195647A670}"/>
                </a:ext>
              </a:extLst>
            </xdr:cNvPr>
            <xdr:cNvSpPr txBox="1"/>
          </xdr:nvSpPr>
          <xdr:spPr>
            <a:xfrm>
              <a:off x="2850096" y="3602779"/>
              <a:ext cx="488788" cy="245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O" sz="1100" b="1" i="0">
                  <a:solidFill>
                    <a:schemeClr val="tx1"/>
                  </a:solidFill>
                  <a:latin typeface="Cambria Math" panose="02040503050406030204" pitchFamily="18" charset="0"/>
                </a:rPr>
                <a:t>$⁄𝒌𝑾𝒉</a:t>
              </a:r>
              <a:endParaRPr lang="es-CO" sz="1100" b="1">
                <a:solidFill>
                  <a:schemeClr val="tx1"/>
                </a:solidFill>
                <a:latin typeface="Verdana" panose="020B0604030504040204" pitchFamily="34" charset="0"/>
                <a:ea typeface="Verdana" panose="020B0604030504040204" pitchFamily="34" charset="0"/>
              </a:endParaRPr>
            </a:p>
          </xdr:txBody>
        </xdr:sp>
      </mc:Fallback>
    </mc:AlternateContent>
    <xdr:clientData/>
  </xdr:oneCellAnchor>
  <xdr:twoCellAnchor>
    <xdr:from>
      <xdr:col>20</xdr:col>
      <xdr:colOff>38100</xdr:colOff>
      <xdr:row>23</xdr:row>
      <xdr:rowOff>12700</xdr:rowOff>
    </xdr:from>
    <xdr:to>
      <xdr:col>21</xdr:col>
      <xdr:colOff>4478800</xdr:colOff>
      <xdr:row>26</xdr:row>
      <xdr:rowOff>1221700</xdr:rowOff>
    </xdr:to>
    <xdr:graphicFrame macro="">
      <xdr:nvGraphicFramePr>
        <xdr:cNvPr id="7" name="Gráfico 6">
          <a:extLst>
            <a:ext uri="{FF2B5EF4-FFF2-40B4-BE49-F238E27FC236}">
              <a16:creationId xmlns:a16="http://schemas.microsoft.com/office/drawing/2014/main" id="{853CFA49-6FCE-4CD0-9346-7784D25FC0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63500</xdr:colOff>
      <xdr:row>14</xdr:row>
      <xdr:rowOff>152400</xdr:rowOff>
    </xdr:from>
    <xdr:to>
      <xdr:col>21</xdr:col>
      <xdr:colOff>4504200</xdr:colOff>
      <xdr:row>18</xdr:row>
      <xdr:rowOff>828000</xdr:rowOff>
    </xdr:to>
    <xdr:graphicFrame macro="">
      <xdr:nvGraphicFramePr>
        <xdr:cNvPr id="8" name="Gráfico 7">
          <a:extLst>
            <a:ext uri="{FF2B5EF4-FFF2-40B4-BE49-F238E27FC236}">
              <a16:creationId xmlns:a16="http://schemas.microsoft.com/office/drawing/2014/main" id="{1DAA11C6-F663-42F6-8BE2-1EE0F201FA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20</xdr:col>
      <xdr:colOff>50800</xdr:colOff>
      <xdr:row>18</xdr:row>
      <xdr:rowOff>1358900</xdr:rowOff>
    </xdr:from>
    <xdr:to>
      <xdr:col>21</xdr:col>
      <xdr:colOff>4491500</xdr:colOff>
      <xdr:row>22</xdr:row>
      <xdr:rowOff>1170900</xdr:rowOff>
    </xdr:to>
    <xdr:graphicFrame macro="">
      <xdr:nvGraphicFramePr>
        <xdr:cNvPr id="6" name="Gráfico 5">
          <a:extLst>
            <a:ext uri="{FF2B5EF4-FFF2-40B4-BE49-F238E27FC236}">
              <a16:creationId xmlns:a16="http://schemas.microsoft.com/office/drawing/2014/main" id="{C0989459-8664-433B-AF84-7A77B425DF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11</xdr:col>
      <xdr:colOff>193963</xdr:colOff>
      <xdr:row>14</xdr:row>
      <xdr:rowOff>156663</xdr:rowOff>
    </xdr:from>
    <xdr:ext cx="488788" cy="245580"/>
    <mc:AlternateContent xmlns:mc="http://schemas.openxmlformats.org/markup-compatibility/2006" xmlns:a14="http://schemas.microsoft.com/office/drawing/2010/main">
      <mc:Choice Requires="a14">
        <xdr:sp macro="" textlink="">
          <xdr:nvSpPr>
            <xdr:cNvPr id="7" name="CuadroTexto 6">
              <a:extLst>
                <a:ext uri="{FF2B5EF4-FFF2-40B4-BE49-F238E27FC236}">
                  <a16:creationId xmlns:a16="http://schemas.microsoft.com/office/drawing/2014/main" id="{1B80CDE0-9E08-4C4D-BBA5-A91A9F4A7B87}"/>
                </a:ext>
              </a:extLst>
            </xdr:cNvPr>
            <xdr:cNvSpPr txBox="1"/>
          </xdr:nvSpPr>
          <xdr:spPr>
            <a:xfrm>
              <a:off x="9631040" y="3626694"/>
              <a:ext cx="488788" cy="245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type m:val="skw"/>
                        <m:ctrlPr>
                          <a:rPr lang="es-CO" sz="1100" b="1" i="1">
                            <a:solidFill>
                              <a:sysClr val="windowText" lastClr="000000"/>
                            </a:solidFill>
                            <a:latin typeface="Cambria Math" panose="02040503050406030204" pitchFamily="18" charset="0"/>
                          </a:rPr>
                        </m:ctrlPr>
                      </m:fPr>
                      <m:num>
                        <m:r>
                          <a:rPr lang="es-CO" sz="1100" b="1" i="1">
                            <a:solidFill>
                              <a:sysClr val="windowText" lastClr="000000"/>
                            </a:solidFill>
                            <a:latin typeface="Cambria Math" panose="02040503050406030204" pitchFamily="18" charset="0"/>
                          </a:rPr>
                          <m:t>$</m:t>
                        </m:r>
                      </m:num>
                      <m:den>
                        <m:r>
                          <a:rPr lang="es-CO" sz="1100" b="1" i="1">
                            <a:solidFill>
                              <a:sysClr val="windowText" lastClr="000000"/>
                            </a:solidFill>
                            <a:latin typeface="Cambria Math" panose="02040503050406030204" pitchFamily="18" charset="0"/>
                          </a:rPr>
                          <m:t>𝒌𝑾𝒉</m:t>
                        </m:r>
                      </m:den>
                    </m:f>
                  </m:oMath>
                </m:oMathPara>
              </a14:m>
              <a:endParaRPr lang="es-CO" sz="1100" b="1">
                <a:solidFill>
                  <a:sysClr val="windowText" lastClr="000000"/>
                </a:solidFill>
                <a:latin typeface="Verdana" panose="020B0604030504040204" pitchFamily="34" charset="0"/>
                <a:ea typeface="Verdana" panose="020B0604030504040204" pitchFamily="34" charset="0"/>
              </a:endParaRPr>
            </a:p>
          </xdr:txBody>
        </xdr:sp>
      </mc:Choice>
      <mc:Fallback xmlns="">
        <xdr:sp macro="" textlink="">
          <xdr:nvSpPr>
            <xdr:cNvPr id="7" name="CuadroTexto 6">
              <a:extLst>
                <a:ext uri="{FF2B5EF4-FFF2-40B4-BE49-F238E27FC236}">
                  <a16:creationId xmlns:a16="http://schemas.microsoft.com/office/drawing/2014/main" id="{1B80CDE0-9E08-4C4D-BBA5-A91A9F4A7B87}"/>
                </a:ext>
              </a:extLst>
            </xdr:cNvPr>
            <xdr:cNvSpPr txBox="1"/>
          </xdr:nvSpPr>
          <xdr:spPr>
            <a:xfrm>
              <a:off x="9631040" y="3626694"/>
              <a:ext cx="488788" cy="245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O" sz="1100" b="1" i="0">
                  <a:solidFill>
                    <a:sysClr val="windowText" lastClr="000000"/>
                  </a:solidFill>
                  <a:latin typeface="Cambria Math" panose="02040503050406030204" pitchFamily="18" charset="0"/>
                </a:rPr>
                <a:t>$⁄𝒌𝑾𝒉</a:t>
              </a:r>
              <a:endParaRPr lang="es-CO" sz="1100" b="1">
                <a:solidFill>
                  <a:sysClr val="windowText" lastClr="000000"/>
                </a:solidFill>
                <a:latin typeface="Verdana" panose="020B0604030504040204" pitchFamily="34" charset="0"/>
                <a:ea typeface="Verdana" panose="020B0604030504040204" pitchFamily="34" charset="0"/>
              </a:endParaRPr>
            </a:p>
          </xdr:txBody>
        </xdr:sp>
      </mc:Fallback>
    </mc:AlternateContent>
    <xdr:clientData/>
  </xdr:oneCellAnchor>
  <xdr:oneCellAnchor>
    <xdr:from>
      <xdr:col>8</xdr:col>
      <xdr:colOff>316333</xdr:colOff>
      <xdr:row>14</xdr:row>
      <xdr:rowOff>271286</xdr:rowOff>
    </xdr:from>
    <xdr:ext cx="257175" cy="196016"/>
    <mc:AlternateContent xmlns:mc="http://schemas.openxmlformats.org/markup-compatibility/2006" xmlns:a14="http://schemas.microsoft.com/office/drawing/2010/main">
      <mc:Choice Requires="a14">
        <xdr:sp macro="" textlink="">
          <xdr:nvSpPr>
            <xdr:cNvPr id="8" name="CuadroTexto 7">
              <a:extLst>
                <a:ext uri="{FF2B5EF4-FFF2-40B4-BE49-F238E27FC236}">
                  <a16:creationId xmlns:a16="http://schemas.microsoft.com/office/drawing/2014/main" id="{5D3B00A3-0E79-4936-8F79-C07847D55692}"/>
                </a:ext>
              </a:extLst>
            </xdr:cNvPr>
            <xdr:cNvSpPr txBox="1"/>
          </xdr:nvSpPr>
          <xdr:spPr>
            <a:xfrm>
              <a:off x="7221225" y="3741317"/>
              <a:ext cx="257175" cy="1960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p>
                      <m:sSupPr>
                        <m:ctrlPr>
                          <a:rPr lang="es-CO" sz="1200" b="1" i="1">
                            <a:solidFill>
                              <a:sysClr val="windowText" lastClr="000000"/>
                            </a:solidFill>
                            <a:latin typeface="Cambria Math" panose="02040503050406030204" pitchFamily="18" charset="0"/>
                          </a:rPr>
                        </m:ctrlPr>
                      </m:sSupPr>
                      <m:e>
                        <m:r>
                          <a:rPr lang="es-CO" sz="1200" b="1" i="1">
                            <a:solidFill>
                              <a:sysClr val="windowText" lastClr="000000"/>
                            </a:solidFill>
                            <a:latin typeface="Cambria Math" panose="02040503050406030204" pitchFamily="18" charset="0"/>
                          </a:rPr>
                          <m:t>𝒎</m:t>
                        </m:r>
                      </m:e>
                      <m:sup>
                        <m:r>
                          <a:rPr lang="es-CO" sz="1200" b="1" i="1">
                            <a:solidFill>
                              <a:sysClr val="windowText" lastClr="000000"/>
                            </a:solidFill>
                            <a:latin typeface="Cambria Math" panose="02040503050406030204" pitchFamily="18" charset="0"/>
                          </a:rPr>
                          <m:t>𝟐</m:t>
                        </m:r>
                      </m:sup>
                    </m:sSup>
                  </m:oMath>
                </m:oMathPara>
              </a14:m>
              <a:endParaRPr lang="es-CO" sz="1200" b="1">
                <a:solidFill>
                  <a:schemeClr val="bg1"/>
                </a:solidFill>
              </a:endParaRPr>
            </a:p>
          </xdr:txBody>
        </xdr:sp>
      </mc:Choice>
      <mc:Fallback xmlns="">
        <xdr:sp macro="" textlink="">
          <xdr:nvSpPr>
            <xdr:cNvPr id="8" name="CuadroTexto 7">
              <a:extLst>
                <a:ext uri="{FF2B5EF4-FFF2-40B4-BE49-F238E27FC236}">
                  <a16:creationId xmlns:a16="http://schemas.microsoft.com/office/drawing/2014/main" id="{5D3B00A3-0E79-4936-8F79-C07847D55692}"/>
                </a:ext>
              </a:extLst>
            </xdr:cNvPr>
            <xdr:cNvSpPr txBox="1"/>
          </xdr:nvSpPr>
          <xdr:spPr>
            <a:xfrm>
              <a:off x="7221225" y="3741317"/>
              <a:ext cx="257175" cy="1960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O" sz="1200" b="1" i="0">
                  <a:solidFill>
                    <a:sysClr val="windowText" lastClr="000000"/>
                  </a:solidFill>
                  <a:latin typeface="Cambria Math" panose="02040503050406030204" pitchFamily="18" charset="0"/>
                </a:rPr>
                <a:t>𝒎^𝟐</a:t>
              </a:r>
              <a:endParaRPr lang="es-CO" sz="1200" b="1">
                <a:solidFill>
                  <a:schemeClr val="bg1"/>
                </a:solidFill>
              </a:endParaRPr>
            </a:p>
          </xdr:txBody>
        </xdr:sp>
      </mc:Fallback>
    </mc:AlternateContent>
    <xdr:clientData/>
  </xdr:oneCellAnchor>
  <xdr:oneCellAnchor>
    <xdr:from>
      <xdr:col>9</xdr:col>
      <xdr:colOff>323260</xdr:colOff>
      <xdr:row>14</xdr:row>
      <xdr:rowOff>276290</xdr:rowOff>
    </xdr:from>
    <xdr:ext cx="257175" cy="196016"/>
    <mc:AlternateContent xmlns:mc="http://schemas.openxmlformats.org/markup-compatibility/2006" xmlns:a14="http://schemas.microsoft.com/office/drawing/2010/main">
      <mc:Choice Requires="a14">
        <xdr:sp macro="" textlink="">
          <xdr:nvSpPr>
            <xdr:cNvPr id="9" name="CuadroTexto 8">
              <a:extLst>
                <a:ext uri="{FF2B5EF4-FFF2-40B4-BE49-F238E27FC236}">
                  <a16:creationId xmlns:a16="http://schemas.microsoft.com/office/drawing/2014/main" id="{C620BB73-8779-4B87-9E2B-9B8EE5A86D01}"/>
                </a:ext>
              </a:extLst>
            </xdr:cNvPr>
            <xdr:cNvSpPr txBox="1"/>
          </xdr:nvSpPr>
          <xdr:spPr>
            <a:xfrm>
              <a:off x="8072214" y="3746321"/>
              <a:ext cx="257175" cy="1960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sSup>
                      <m:sSupPr>
                        <m:ctrlPr>
                          <a:rPr lang="es-CO" sz="1200" b="1" i="1">
                            <a:solidFill>
                              <a:sysClr val="windowText" lastClr="000000"/>
                            </a:solidFill>
                            <a:latin typeface="Cambria Math" panose="02040503050406030204" pitchFamily="18" charset="0"/>
                          </a:rPr>
                        </m:ctrlPr>
                      </m:sSupPr>
                      <m:e>
                        <m:r>
                          <a:rPr lang="es-CO" sz="1200" b="1" i="1">
                            <a:solidFill>
                              <a:sysClr val="windowText" lastClr="000000"/>
                            </a:solidFill>
                            <a:latin typeface="Cambria Math" panose="02040503050406030204" pitchFamily="18" charset="0"/>
                          </a:rPr>
                          <m:t>𝒎</m:t>
                        </m:r>
                      </m:e>
                      <m:sup>
                        <m:r>
                          <a:rPr lang="es-CO" sz="1200" b="1" i="1">
                            <a:solidFill>
                              <a:sysClr val="windowText" lastClr="000000"/>
                            </a:solidFill>
                            <a:latin typeface="Cambria Math" panose="02040503050406030204" pitchFamily="18" charset="0"/>
                          </a:rPr>
                          <m:t>𝟐</m:t>
                        </m:r>
                      </m:sup>
                    </m:sSup>
                  </m:oMath>
                </m:oMathPara>
              </a14:m>
              <a:endParaRPr lang="es-CO" sz="1200" b="1">
                <a:solidFill>
                  <a:schemeClr val="bg1"/>
                </a:solidFill>
              </a:endParaRPr>
            </a:p>
          </xdr:txBody>
        </xdr:sp>
      </mc:Choice>
      <mc:Fallback xmlns="">
        <xdr:sp macro="" textlink="">
          <xdr:nvSpPr>
            <xdr:cNvPr id="9" name="CuadroTexto 8">
              <a:extLst>
                <a:ext uri="{FF2B5EF4-FFF2-40B4-BE49-F238E27FC236}">
                  <a16:creationId xmlns:a16="http://schemas.microsoft.com/office/drawing/2014/main" id="{C620BB73-8779-4B87-9E2B-9B8EE5A86D01}"/>
                </a:ext>
              </a:extLst>
            </xdr:cNvPr>
            <xdr:cNvSpPr txBox="1"/>
          </xdr:nvSpPr>
          <xdr:spPr>
            <a:xfrm>
              <a:off x="8072214" y="3746321"/>
              <a:ext cx="257175" cy="1960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CO" sz="1200" b="1" i="0">
                  <a:solidFill>
                    <a:sysClr val="windowText" lastClr="000000"/>
                  </a:solidFill>
                  <a:latin typeface="Cambria Math" panose="02040503050406030204" pitchFamily="18" charset="0"/>
                </a:rPr>
                <a:t>𝒎^𝟐</a:t>
              </a:r>
              <a:endParaRPr lang="es-CO" sz="1200" b="1">
                <a:solidFill>
                  <a:schemeClr val="bg1"/>
                </a:solidFill>
              </a:endParaRPr>
            </a:p>
          </xdr:txBody>
        </xdr:sp>
      </mc:Fallback>
    </mc:AlternateContent>
    <xdr:clientData/>
  </xdr:oneCellAnchor>
  <xdr:oneCellAnchor>
    <xdr:from>
      <xdr:col>3</xdr:col>
      <xdr:colOff>175476</xdr:colOff>
      <xdr:row>14</xdr:row>
      <xdr:rowOff>150919</xdr:rowOff>
    </xdr:from>
    <xdr:ext cx="488788" cy="245580"/>
    <mc:AlternateContent xmlns:mc="http://schemas.openxmlformats.org/markup-compatibility/2006" xmlns:a14="http://schemas.microsoft.com/office/drawing/2010/main">
      <mc:Choice Requires="a14">
        <xdr:sp macro="" textlink="">
          <xdr:nvSpPr>
            <xdr:cNvPr id="10" name="CuadroTexto 9">
              <a:extLst>
                <a:ext uri="{FF2B5EF4-FFF2-40B4-BE49-F238E27FC236}">
                  <a16:creationId xmlns:a16="http://schemas.microsoft.com/office/drawing/2014/main" id="{A6894E23-2A82-4DCF-9BB0-94C0F7CE56DF}"/>
                </a:ext>
              </a:extLst>
            </xdr:cNvPr>
            <xdr:cNvSpPr txBox="1"/>
          </xdr:nvSpPr>
          <xdr:spPr>
            <a:xfrm>
              <a:off x="2860061" y="3620950"/>
              <a:ext cx="488788" cy="245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f>
                      <m:fPr>
                        <m:type m:val="skw"/>
                        <m:ctrlPr>
                          <a:rPr lang="es-CO" sz="1100" b="1" i="1">
                            <a:solidFill>
                              <a:schemeClr val="tx1"/>
                            </a:solidFill>
                            <a:latin typeface="Cambria Math" panose="02040503050406030204" pitchFamily="18" charset="0"/>
                          </a:rPr>
                        </m:ctrlPr>
                      </m:fPr>
                      <m:num>
                        <m:r>
                          <a:rPr lang="es-CO" sz="1100" b="1" i="1">
                            <a:solidFill>
                              <a:schemeClr val="tx1"/>
                            </a:solidFill>
                            <a:latin typeface="Cambria Math" panose="02040503050406030204" pitchFamily="18" charset="0"/>
                          </a:rPr>
                          <m:t>$</m:t>
                        </m:r>
                      </m:num>
                      <m:den>
                        <m:r>
                          <a:rPr lang="es-CO" sz="1100" b="1" i="1">
                            <a:solidFill>
                              <a:schemeClr val="tx1"/>
                            </a:solidFill>
                            <a:latin typeface="Cambria Math" panose="02040503050406030204" pitchFamily="18" charset="0"/>
                          </a:rPr>
                          <m:t>𝒌𝑾𝒉</m:t>
                        </m:r>
                      </m:den>
                    </m:f>
                  </m:oMath>
                </m:oMathPara>
              </a14:m>
              <a:endParaRPr lang="es-CO" sz="1100" b="1">
                <a:solidFill>
                  <a:schemeClr val="tx1"/>
                </a:solidFill>
                <a:latin typeface="Verdana" panose="020B0604030504040204" pitchFamily="34" charset="0"/>
                <a:ea typeface="Verdana" panose="020B0604030504040204" pitchFamily="34" charset="0"/>
              </a:endParaRPr>
            </a:p>
          </xdr:txBody>
        </xdr:sp>
      </mc:Choice>
      <mc:Fallback xmlns="">
        <xdr:sp macro="" textlink="">
          <xdr:nvSpPr>
            <xdr:cNvPr id="10" name="CuadroTexto 9">
              <a:extLst>
                <a:ext uri="{FF2B5EF4-FFF2-40B4-BE49-F238E27FC236}">
                  <a16:creationId xmlns:a16="http://schemas.microsoft.com/office/drawing/2014/main" id="{A6894E23-2A82-4DCF-9BB0-94C0F7CE56DF}"/>
                </a:ext>
              </a:extLst>
            </xdr:cNvPr>
            <xdr:cNvSpPr txBox="1"/>
          </xdr:nvSpPr>
          <xdr:spPr>
            <a:xfrm>
              <a:off x="2860061" y="3620950"/>
              <a:ext cx="488788" cy="24558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s-CO" sz="1100" b="1" i="0">
                  <a:solidFill>
                    <a:schemeClr val="tx1"/>
                  </a:solidFill>
                  <a:latin typeface="Cambria Math" panose="02040503050406030204" pitchFamily="18" charset="0"/>
                </a:rPr>
                <a:t>$⁄𝒌𝑾𝒉</a:t>
              </a:r>
              <a:endParaRPr lang="es-CO" sz="1100" b="1">
                <a:solidFill>
                  <a:schemeClr val="tx1"/>
                </a:solidFill>
                <a:latin typeface="Verdana" panose="020B0604030504040204" pitchFamily="34" charset="0"/>
                <a:ea typeface="Verdana" panose="020B0604030504040204" pitchFamily="34" charset="0"/>
              </a:endParaRPr>
            </a:p>
          </xdr:txBody>
        </xdr:sp>
      </mc:Fallback>
    </mc:AlternateContent>
    <xdr:clientData/>
  </xdr:oneCellAnchor>
  <xdr:twoCellAnchor>
    <xdr:from>
      <xdr:col>20</xdr:col>
      <xdr:colOff>38100</xdr:colOff>
      <xdr:row>23</xdr:row>
      <xdr:rowOff>12700</xdr:rowOff>
    </xdr:from>
    <xdr:to>
      <xdr:col>21</xdr:col>
      <xdr:colOff>4478800</xdr:colOff>
      <xdr:row>26</xdr:row>
      <xdr:rowOff>1221700</xdr:rowOff>
    </xdr:to>
    <xdr:graphicFrame macro="">
      <xdr:nvGraphicFramePr>
        <xdr:cNvPr id="11" name="Gráfico 10">
          <a:extLst>
            <a:ext uri="{FF2B5EF4-FFF2-40B4-BE49-F238E27FC236}">
              <a16:creationId xmlns:a16="http://schemas.microsoft.com/office/drawing/2014/main" id="{B393771D-7E7D-47A3-8F07-DCC694FB74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20</xdr:col>
      <xdr:colOff>63500</xdr:colOff>
      <xdr:row>14</xdr:row>
      <xdr:rowOff>152400</xdr:rowOff>
    </xdr:from>
    <xdr:to>
      <xdr:col>21</xdr:col>
      <xdr:colOff>4504200</xdr:colOff>
      <xdr:row>18</xdr:row>
      <xdr:rowOff>828000</xdr:rowOff>
    </xdr:to>
    <xdr:graphicFrame macro="">
      <xdr:nvGraphicFramePr>
        <xdr:cNvPr id="12" name="Gráfico 11">
          <a:extLst>
            <a:ext uri="{FF2B5EF4-FFF2-40B4-BE49-F238E27FC236}">
              <a16:creationId xmlns:a16="http://schemas.microsoft.com/office/drawing/2014/main" id="{342A90AB-B381-4BA0-BA8E-7C3E72E2F7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24</xdr:col>
      <xdr:colOff>45720</xdr:colOff>
      <xdr:row>32</xdr:row>
      <xdr:rowOff>45720</xdr:rowOff>
    </xdr:from>
    <xdr:to>
      <xdr:col>25</xdr:col>
      <xdr:colOff>4473720</xdr:colOff>
      <xdr:row>35</xdr:row>
      <xdr:rowOff>30960</xdr:rowOff>
    </xdr:to>
    <xdr:graphicFrame macro="">
      <xdr:nvGraphicFramePr>
        <xdr:cNvPr id="2" name="Gráfico 1">
          <a:extLst>
            <a:ext uri="{FF2B5EF4-FFF2-40B4-BE49-F238E27FC236}">
              <a16:creationId xmlns:a16="http://schemas.microsoft.com/office/drawing/2014/main" id="{705C3ECA-BE5D-40A4-A8A7-22E3A74D79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60960</xdr:colOff>
      <xdr:row>38</xdr:row>
      <xdr:rowOff>137160</xdr:rowOff>
    </xdr:from>
    <xdr:to>
      <xdr:col>25</xdr:col>
      <xdr:colOff>4488960</xdr:colOff>
      <xdr:row>41</xdr:row>
      <xdr:rowOff>122400</xdr:rowOff>
    </xdr:to>
    <xdr:graphicFrame macro="">
      <xdr:nvGraphicFramePr>
        <xdr:cNvPr id="3" name="Gráfico 2">
          <a:extLst>
            <a:ext uri="{FF2B5EF4-FFF2-40B4-BE49-F238E27FC236}">
              <a16:creationId xmlns:a16="http://schemas.microsoft.com/office/drawing/2014/main" id="{B18B3F5C-28AD-497A-9B10-F17C4EE594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24</xdr:col>
      <xdr:colOff>60960</xdr:colOff>
      <xdr:row>35</xdr:row>
      <xdr:rowOff>91440</xdr:rowOff>
    </xdr:from>
    <xdr:to>
      <xdr:col>25</xdr:col>
      <xdr:colOff>4488960</xdr:colOff>
      <xdr:row>38</xdr:row>
      <xdr:rowOff>76680</xdr:rowOff>
    </xdr:to>
    <xdr:graphicFrame macro="">
      <xdr:nvGraphicFramePr>
        <xdr:cNvPr id="4" name="Gráfico 3">
          <a:extLst>
            <a:ext uri="{FF2B5EF4-FFF2-40B4-BE49-F238E27FC236}">
              <a16:creationId xmlns:a16="http://schemas.microsoft.com/office/drawing/2014/main" id="{81EAA01A-FF10-48C1-ABED-F150D0CBB2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24</xdr:col>
      <xdr:colOff>60960</xdr:colOff>
      <xdr:row>41</xdr:row>
      <xdr:rowOff>213360</xdr:rowOff>
    </xdr:from>
    <xdr:to>
      <xdr:col>25</xdr:col>
      <xdr:colOff>4488960</xdr:colOff>
      <xdr:row>44</xdr:row>
      <xdr:rowOff>198600</xdr:rowOff>
    </xdr:to>
    <xdr:graphicFrame macro="">
      <xdr:nvGraphicFramePr>
        <xdr:cNvPr id="5" name="Gráfico 4">
          <a:extLst>
            <a:ext uri="{FF2B5EF4-FFF2-40B4-BE49-F238E27FC236}">
              <a16:creationId xmlns:a16="http://schemas.microsoft.com/office/drawing/2014/main" id="{B9B7B208-C390-4A05-BFEA-1A3EC97252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24</xdr:col>
      <xdr:colOff>60960</xdr:colOff>
      <xdr:row>14</xdr:row>
      <xdr:rowOff>45720</xdr:rowOff>
    </xdr:from>
    <xdr:to>
      <xdr:col>25</xdr:col>
      <xdr:colOff>4488960</xdr:colOff>
      <xdr:row>17</xdr:row>
      <xdr:rowOff>823440</xdr:rowOff>
    </xdr:to>
    <xdr:graphicFrame macro="">
      <xdr:nvGraphicFramePr>
        <xdr:cNvPr id="6" name="Gráfico 5">
          <a:extLst>
            <a:ext uri="{FF2B5EF4-FFF2-40B4-BE49-F238E27FC236}">
              <a16:creationId xmlns:a16="http://schemas.microsoft.com/office/drawing/2014/main" id="{23EA1D20-115E-46BB-99E7-8026CE6150B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24</xdr:col>
      <xdr:colOff>76200</xdr:colOff>
      <xdr:row>20</xdr:row>
      <xdr:rowOff>929640</xdr:rowOff>
    </xdr:from>
    <xdr:to>
      <xdr:col>25</xdr:col>
      <xdr:colOff>4504200</xdr:colOff>
      <xdr:row>23</xdr:row>
      <xdr:rowOff>914880</xdr:rowOff>
    </xdr:to>
    <xdr:graphicFrame macro="">
      <xdr:nvGraphicFramePr>
        <xdr:cNvPr id="7" name="Gráfico 6">
          <a:extLst>
            <a:ext uri="{FF2B5EF4-FFF2-40B4-BE49-F238E27FC236}">
              <a16:creationId xmlns:a16="http://schemas.microsoft.com/office/drawing/2014/main" id="{16A66F36-EC11-44D0-BD94-311C7C7C14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xdr:col>
      <xdr:colOff>76200</xdr:colOff>
      <xdr:row>17</xdr:row>
      <xdr:rowOff>883920</xdr:rowOff>
    </xdr:from>
    <xdr:to>
      <xdr:col>25</xdr:col>
      <xdr:colOff>4504200</xdr:colOff>
      <xdr:row>20</xdr:row>
      <xdr:rowOff>869160</xdr:rowOff>
    </xdr:to>
    <xdr:graphicFrame macro="">
      <xdr:nvGraphicFramePr>
        <xdr:cNvPr id="8" name="Gráfico 7">
          <a:extLst>
            <a:ext uri="{FF2B5EF4-FFF2-40B4-BE49-F238E27FC236}">
              <a16:creationId xmlns:a16="http://schemas.microsoft.com/office/drawing/2014/main" id="{2E28E908-1715-474E-84EB-64EF292333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24</xdr:col>
      <xdr:colOff>76200</xdr:colOff>
      <xdr:row>23</xdr:row>
      <xdr:rowOff>1005840</xdr:rowOff>
    </xdr:from>
    <xdr:to>
      <xdr:col>25</xdr:col>
      <xdr:colOff>4504200</xdr:colOff>
      <xdr:row>26</xdr:row>
      <xdr:rowOff>991080</xdr:rowOff>
    </xdr:to>
    <xdr:graphicFrame macro="">
      <xdr:nvGraphicFramePr>
        <xdr:cNvPr id="9" name="Gráfico 8">
          <a:extLst>
            <a:ext uri="{FF2B5EF4-FFF2-40B4-BE49-F238E27FC236}">
              <a16:creationId xmlns:a16="http://schemas.microsoft.com/office/drawing/2014/main" id="{1E867D6F-7507-488B-A29C-9D17CCECC79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24</xdr:col>
      <xdr:colOff>45720</xdr:colOff>
      <xdr:row>32</xdr:row>
      <xdr:rowOff>45720</xdr:rowOff>
    </xdr:from>
    <xdr:to>
      <xdr:col>25</xdr:col>
      <xdr:colOff>4473720</xdr:colOff>
      <xdr:row>35</xdr:row>
      <xdr:rowOff>30960</xdr:rowOff>
    </xdr:to>
    <xdr:graphicFrame macro="">
      <xdr:nvGraphicFramePr>
        <xdr:cNvPr id="2" name="Gráfico 1">
          <a:extLst>
            <a:ext uri="{FF2B5EF4-FFF2-40B4-BE49-F238E27FC236}">
              <a16:creationId xmlns:a16="http://schemas.microsoft.com/office/drawing/2014/main" id="{7E8544B9-C6E1-459F-8C3E-693889BB27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60960</xdr:colOff>
      <xdr:row>38</xdr:row>
      <xdr:rowOff>137160</xdr:rowOff>
    </xdr:from>
    <xdr:to>
      <xdr:col>25</xdr:col>
      <xdr:colOff>4488960</xdr:colOff>
      <xdr:row>41</xdr:row>
      <xdr:rowOff>122400</xdr:rowOff>
    </xdr:to>
    <xdr:graphicFrame macro="">
      <xdr:nvGraphicFramePr>
        <xdr:cNvPr id="3" name="Gráfico 2">
          <a:extLst>
            <a:ext uri="{FF2B5EF4-FFF2-40B4-BE49-F238E27FC236}">
              <a16:creationId xmlns:a16="http://schemas.microsoft.com/office/drawing/2014/main" id="{A2FC0BD0-8F88-458E-A346-D83C0D6D04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24</xdr:col>
      <xdr:colOff>60960</xdr:colOff>
      <xdr:row>35</xdr:row>
      <xdr:rowOff>91440</xdr:rowOff>
    </xdr:from>
    <xdr:to>
      <xdr:col>25</xdr:col>
      <xdr:colOff>4488960</xdr:colOff>
      <xdr:row>38</xdr:row>
      <xdr:rowOff>76680</xdr:rowOff>
    </xdr:to>
    <xdr:graphicFrame macro="">
      <xdr:nvGraphicFramePr>
        <xdr:cNvPr id="4" name="Gráfico 3">
          <a:extLst>
            <a:ext uri="{FF2B5EF4-FFF2-40B4-BE49-F238E27FC236}">
              <a16:creationId xmlns:a16="http://schemas.microsoft.com/office/drawing/2014/main" id="{4143B8A3-0592-4863-866F-15E85D687B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24</xdr:col>
      <xdr:colOff>60960</xdr:colOff>
      <xdr:row>41</xdr:row>
      <xdr:rowOff>213360</xdr:rowOff>
    </xdr:from>
    <xdr:to>
      <xdr:col>25</xdr:col>
      <xdr:colOff>4488960</xdr:colOff>
      <xdr:row>44</xdr:row>
      <xdr:rowOff>198600</xdr:rowOff>
    </xdr:to>
    <xdr:graphicFrame macro="">
      <xdr:nvGraphicFramePr>
        <xdr:cNvPr id="5" name="Gráfico 4">
          <a:extLst>
            <a:ext uri="{FF2B5EF4-FFF2-40B4-BE49-F238E27FC236}">
              <a16:creationId xmlns:a16="http://schemas.microsoft.com/office/drawing/2014/main" id="{AC266CFA-90E3-4665-9B69-CF55312062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24</xdr:col>
      <xdr:colOff>60960</xdr:colOff>
      <xdr:row>14</xdr:row>
      <xdr:rowOff>45720</xdr:rowOff>
    </xdr:from>
    <xdr:to>
      <xdr:col>25</xdr:col>
      <xdr:colOff>4488960</xdr:colOff>
      <xdr:row>17</xdr:row>
      <xdr:rowOff>823440</xdr:rowOff>
    </xdr:to>
    <xdr:graphicFrame macro="">
      <xdr:nvGraphicFramePr>
        <xdr:cNvPr id="6" name="Gráfico 5">
          <a:extLst>
            <a:ext uri="{FF2B5EF4-FFF2-40B4-BE49-F238E27FC236}">
              <a16:creationId xmlns:a16="http://schemas.microsoft.com/office/drawing/2014/main" id="{8651463B-1760-4DDF-A742-2C200D1F16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24</xdr:col>
      <xdr:colOff>76200</xdr:colOff>
      <xdr:row>20</xdr:row>
      <xdr:rowOff>929640</xdr:rowOff>
    </xdr:from>
    <xdr:to>
      <xdr:col>25</xdr:col>
      <xdr:colOff>4504200</xdr:colOff>
      <xdr:row>23</xdr:row>
      <xdr:rowOff>914880</xdr:rowOff>
    </xdr:to>
    <xdr:graphicFrame macro="">
      <xdr:nvGraphicFramePr>
        <xdr:cNvPr id="7" name="Gráfico 6">
          <a:extLst>
            <a:ext uri="{FF2B5EF4-FFF2-40B4-BE49-F238E27FC236}">
              <a16:creationId xmlns:a16="http://schemas.microsoft.com/office/drawing/2014/main" id="{4680A38D-534A-4FA7-B95C-CF63AF47D3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xdr:col>
      <xdr:colOff>76200</xdr:colOff>
      <xdr:row>17</xdr:row>
      <xdr:rowOff>883920</xdr:rowOff>
    </xdr:from>
    <xdr:to>
      <xdr:col>25</xdr:col>
      <xdr:colOff>4504200</xdr:colOff>
      <xdr:row>20</xdr:row>
      <xdr:rowOff>869160</xdr:rowOff>
    </xdr:to>
    <xdr:graphicFrame macro="">
      <xdr:nvGraphicFramePr>
        <xdr:cNvPr id="8" name="Gráfico 7">
          <a:extLst>
            <a:ext uri="{FF2B5EF4-FFF2-40B4-BE49-F238E27FC236}">
              <a16:creationId xmlns:a16="http://schemas.microsoft.com/office/drawing/2014/main" id="{3760C7B8-7D67-415A-BF7A-3ABD569111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24</xdr:col>
      <xdr:colOff>76200</xdr:colOff>
      <xdr:row>23</xdr:row>
      <xdr:rowOff>1005840</xdr:rowOff>
    </xdr:from>
    <xdr:to>
      <xdr:col>25</xdr:col>
      <xdr:colOff>4504200</xdr:colOff>
      <xdr:row>26</xdr:row>
      <xdr:rowOff>991080</xdr:rowOff>
    </xdr:to>
    <xdr:graphicFrame macro="">
      <xdr:nvGraphicFramePr>
        <xdr:cNvPr id="9" name="Gráfico 8">
          <a:extLst>
            <a:ext uri="{FF2B5EF4-FFF2-40B4-BE49-F238E27FC236}">
              <a16:creationId xmlns:a16="http://schemas.microsoft.com/office/drawing/2014/main" id="{D3DBF568-5F1A-47B6-8A45-EF89D1DC8F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27</xdr:col>
      <xdr:colOff>35197</xdr:colOff>
      <xdr:row>14</xdr:row>
      <xdr:rowOff>101328</xdr:rowOff>
    </xdr:from>
    <xdr:to>
      <xdr:col>27</xdr:col>
      <xdr:colOff>4535197</xdr:colOff>
      <xdr:row>17</xdr:row>
      <xdr:rowOff>757128</xdr:rowOff>
    </xdr:to>
    <xdr:graphicFrame macro="">
      <xdr:nvGraphicFramePr>
        <xdr:cNvPr id="6" name="Gráfico 5">
          <a:extLst>
            <a:ext uri="{FF2B5EF4-FFF2-40B4-BE49-F238E27FC236}">
              <a16:creationId xmlns:a16="http://schemas.microsoft.com/office/drawing/2014/main" id="{00000000-0008-0000-0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xdr:col>
      <xdr:colOff>50800</xdr:colOff>
      <xdr:row>24</xdr:row>
      <xdr:rowOff>165100</xdr:rowOff>
    </xdr:from>
    <xdr:to>
      <xdr:col>28</xdr:col>
      <xdr:colOff>4491500</xdr:colOff>
      <xdr:row>27</xdr:row>
      <xdr:rowOff>135100</xdr:rowOff>
    </xdr:to>
    <xdr:graphicFrame macro="">
      <xdr:nvGraphicFramePr>
        <xdr:cNvPr id="8" name="Gráfico 7">
          <a:extLst>
            <a:ext uri="{FF2B5EF4-FFF2-40B4-BE49-F238E27FC236}">
              <a16:creationId xmlns:a16="http://schemas.microsoft.com/office/drawing/2014/main" id="{00000000-0008-0000-06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27</xdr:col>
      <xdr:colOff>76199</xdr:colOff>
      <xdr:row>17</xdr:row>
      <xdr:rowOff>977900</xdr:rowOff>
    </xdr:from>
    <xdr:to>
      <xdr:col>28</xdr:col>
      <xdr:colOff>16899</xdr:colOff>
      <xdr:row>20</xdr:row>
      <xdr:rowOff>947900</xdr:rowOff>
    </xdr:to>
    <xdr:graphicFrame macro="">
      <xdr:nvGraphicFramePr>
        <xdr:cNvPr id="14" name="Gráfico 13">
          <a:extLst>
            <a:ext uri="{FF2B5EF4-FFF2-40B4-BE49-F238E27FC236}">
              <a16:creationId xmlns:a16="http://schemas.microsoft.com/office/drawing/2014/main" id="{00000000-0008-0000-06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27</xdr:col>
      <xdr:colOff>76200</xdr:colOff>
      <xdr:row>20</xdr:row>
      <xdr:rowOff>1193800</xdr:rowOff>
    </xdr:from>
    <xdr:to>
      <xdr:col>28</xdr:col>
      <xdr:colOff>4516900</xdr:colOff>
      <xdr:row>23</xdr:row>
      <xdr:rowOff>1163800</xdr:rowOff>
    </xdr:to>
    <xdr:graphicFrame macro="">
      <xdr:nvGraphicFramePr>
        <xdr:cNvPr id="15" name="Gráfico 14">
          <a:extLst>
            <a:ext uri="{FF2B5EF4-FFF2-40B4-BE49-F238E27FC236}">
              <a16:creationId xmlns:a16="http://schemas.microsoft.com/office/drawing/2014/main" id="{00000000-0008-0000-06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28</xdr:col>
      <xdr:colOff>22224</xdr:colOff>
      <xdr:row>14</xdr:row>
      <xdr:rowOff>98425</xdr:rowOff>
    </xdr:from>
    <xdr:to>
      <xdr:col>28</xdr:col>
      <xdr:colOff>4522224</xdr:colOff>
      <xdr:row>17</xdr:row>
      <xdr:rowOff>754225</xdr:rowOff>
    </xdr:to>
    <xdr:graphicFrame macro="">
      <xdr:nvGraphicFramePr>
        <xdr:cNvPr id="7" name="Gráfico 6">
          <a:extLst>
            <a:ext uri="{FF2B5EF4-FFF2-40B4-BE49-F238E27FC236}">
              <a16:creationId xmlns:a16="http://schemas.microsoft.com/office/drawing/2014/main" id="{00000000-0008-0000-06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28</xdr:col>
      <xdr:colOff>38100</xdr:colOff>
      <xdr:row>17</xdr:row>
      <xdr:rowOff>965200</xdr:rowOff>
    </xdr:from>
    <xdr:to>
      <xdr:col>28</xdr:col>
      <xdr:colOff>4538100</xdr:colOff>
      <xdr:row>20</xdr:row>
      <xdr:rowOff>935200</xdr:rowOff>
    </xdr:to>
    <xdr:graphicFrame macro="">
      <xdr:nvGraphicFramePr>
        <xdr:cNvPr id="9" name="Gráfico 8">
          <a:extLst>
            <a:ext uri="{FF2B5EF4-FFF2-40B4-BE49-F238E27FC236}">
              <a16:creationId xmlns:a16="http://schemas.microsoft.com/office/drawing/2014/main" id="{00000000-0008-0000-06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17</xdr:col>
      <xdr:colOff>90053</xdr:colOff>
      <xdr:row>1</xdr:row>
      <xdr:rowOff>17318</xdr:rowOff>
    </xdr:from>
    <xdr:to>
      <xdr:col>29</xdr:col>
      <xdr:colOff>581891</xdr:colOff>
      <xdr:row>24</xdr:row>
      <xdr:rowOff>131619</xdr:rowOff>
    </xdr:to>
    <xdr:graphicFrame macro="">
      <xdr:nvGraphicFramePr>
        <xdr:cNvPr id="11" name="Gráfico 10">
          <a:extLst>
            <a:ext uri="{FF2B5EF4-FFF2-40B4-BE49-F238E27FC236}">
              <a16:creationId xmlns:a16="http://schemas.microsoft.com/office/drawing/2014/main" id="{00000000-0008-0000-07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90053</xdr:colOff>
      <xdr:row>35</xdr:row>
      <xdr:rowOff>17318</xdr:rowOff>
    </xdr:from>
    <xdr:to>
      <xdr:col>29</xdr:col>
      <xdr:colOff>581891</xdr:colOff>
      <xdr:row>56</xdr:row>
      <xdr:rowOff>131619</xdr:rowOff>
    </xdr:to>
    <xdr:graphicFrame macro="">
      <xdr:nvGraphicFramePr>
        <xdr:cNvPr id="12" name="Gráfico 11">
          <a:extLst>
            <a:ext uri="{FF2B5EF4-FFF2-40B4-BE49-F238E27FC236}">
              <a16:creationId xmlns:a16="http://schemas.microsoft.com/office/drawing/2014/main" id="{00000000-0008-0000-07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unidadvictimas-my.sharepoint.com/personal/liria_galeano_unidadvictimas_gov_co/Documents/SGA%202024/91.1.%20PGM%20Ahorro%20Uso%20Eficiente%20Agua-Energ&#237;a/Consolidado_Agua-Energ&#237;a%202024xlsx.xlsx" TargetMode="External"/><Relationship Id="rId1" Type="http://schemas.openxmlformats.org/officeDocument/2006/relationships/externalLinkPath" Target="/personal/liria_galeano_unidadvictimas_gov_co/Documents/SGA%202024/91.1.%20PGM%20Ahorro%20Uso%20Eficiente%20Agua-Energ&#237;a/Consolidado_Agua-Energ&#237;a%202024xls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driveId="b!IDjNNNMDZ0-x0ktGAyD-di9_FsCrU09GrStAWKqDdU8cVZ8Z5QCBQb71L25LqxlA" itemId="014GG5RRK7RQFWUO7XZZFI6INVEXXED7IK">
      <xxl21:absoluteUrl r:id="rId2"/>
    </xxl21:alternateUrls>
    <sheetNames>
      <sheetName val="Agua 2019"/>
      <sheetName val="Agua 2020"/>
      <sheetName val="Energía 2020"/>
      <sheetName val="No. de colaboradores"/>
      <sheetName val="Agua 2021"/>
      <sheetName val="Energía 2021"/>
      <sheetName val="Agua 2022"/>
      <sheetName val="Energía 2022"/>
      <sheetName val="Costos 2022"/>
      <sheetName val="Costos Energía 2023"/>
      <sheetName val="Agua 2023"/>
      <sheetName val="Energía 2023"/>
      <sheetName val="Agua 2024"/>
      <sheetName val="Costos Energía 2024"/>
      <sheetName val="Energía 2024"/>
      <sheetName val="2022 vs 2023"/>
      <sheetName val="Comparativos agua"/>
      <sheetName val="Comparativos energí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11">
          <cell r="B11">
            <v>854.22157894736836</v>
          </cell>
        </row>
      </sheetData>
      <sheetData sheetId="14"/>
      <sheetData sheetId="15"/>
      <sheetData sheetId="16"/>
      <sheetData sheetId="17"/>
    </sheetDataSet>
  </externalBook>
</externalLink>
</file>

<file path=xl/richData/_rels/richValueRel.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3">
  <rv s="0">
    <v>0</v>
    <v>5</v>
    <v>Logotipo
Descripción generada automáticamente</v>
  </rv>
  <rv s="0">
    <v>1</v>
    <v>5</v>
    <v>Logotipo
Descripción generada automáticamente</v>
  </rv>
  <rv s="0">
    <v>2</v>
    <v>5</v>
    <v>Logotipo
Descripción generada automáticamente</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el r:id="rId2"/>
  <rel r:id="rId3"/>
</richValueRel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8"/>
  <sheetViews>
    <sheetView topLeftCell="B1" zoomScale="83" zoomScaleNormal="83" workbookViewId="0">
      <selection activeCell="C3" sqref="C3"/>
    </sheetView>
  </sheetViews>
  <sheetFormatPr baseColWidth="10" defaultColWidth="11.1640625" defaultRowHeight="15" x14ac:dyDescent="0.25"/>
  <cols>
    <col min="1" max="1" width="50.5" style="11" bestFit="1" customWidth="1"/>
    <col min="2" max="2" width="18.83203125" style="11" bestFit="1" customWidth="1"/>
    <col min="3" max="3" width="16" style="11" bestFit="1" customWidth="1"/>
    <col min="4" max="4" width="11.1640625" style="11" bestFit="1" customWidth="1"/>
    <col min="5" max="5" width="50.5" style="11" bestFit="1" customWidth="1"/>
    <col min="6" max="6" width="18" style="11" bestFit="1" customWidth="1"/>
    <col min="7" max="7" width="19.6640625" style="11" bestFit="1" customWidth="1"/>
    <col min="8" max="16384" width="11.1640625" style="11"/>
  </cols>
  <sheetData>
    <row r="1" spans="1:7" x14ac:dyDescent="0.25">
      <c r="A1" s="18" t="s">
        <v>0</v>
      </c>
      <c r="B1" s="18">
        <v>2023</v>
      </c>
      <c r="C1" s="18">
        <v>2024</v>
      </c>
      <c r="D1" s="9"/>
      <c r="E1" s="19" t="s">
        <v>1</v>
      </c>
      <c r="F1" s="19">
        <v>2023</v>
      </c>
      <c r="G1" s="19">
        <v>2024</v>
      </c>
    </row>
    <row r="2" spans="1:7" x14ac:dyDescent="0.25">
      <c r="A2" s="12" t="s">
        <v>2</v>
      </c>
      <c r="B2" s="13">
        <v>0</v>
      </c>
      <c r="C2" s="13" t="e">
        <f>_xlfn.SINGLE(#REF!)</f>
        <v>#REF!</v>
      </c>
      <c r="D2" s="9"/>
      <c r="E2" s="12" t="s">
        <v>2</v>
      </c>
      <c r="F2" s="13">
        <v>35507</v>
      </c>
      <c r="G2" s="13" t="e">
        <f>#REF!</f>
        <v>#REF!</v>
      </c>
    </row>
    <row r="3" spans="1:7" x14ac:dyDescent="0.25">
      <c r="A3" s="12" t="s">
        <v>3</v>
      </c>
      <c r="B3" s="13">
        <v>330</v>
      </c>
      <c r="C3" s="13">
        <v>330</v>
      </c>
      <c r="D3" s="9"/>
      <c r="E3" s="12" t="s">
        <v>3</v>
      </c>
      <c r="F3" s="13">
        <v>28560</v>
      </c>
      <c r="G3" s="13"/>
    </row>
    <row r="4" spans="1:7" x14ac:dyDescent="0.25">
      <c r="A4" s="12" t="s">
        <v>4</v>
      </c>
      <c r="B4" s="13">
        <v>127</v>
      </c>
      <c r="C4" s="13">
        <v>127</v>
      </c>
      <c r="D4" s="9"/>
      <c r="E4" s="12" t="s">
        <v>4</v>
      </c>
      <c r="F4" s="13">
        <v>15879</v>
      </c>
      <c r="G4" s="13"/>
    </row>
    <row r="5" spans="1:7" x14ac:dyDescent="0.25">
      <c r="A5" s="12" t="s">
        <v>5</v>
      </c>
      <c r="B5" s="13">
        <v>80</v>
      </c>
      <c r="C5" s="13">
        <v>80</v>
      </c>
      <c r="D5" s="9"/>
      <c r="E5" s="12" t="s">
        <v>5</v>
      </c>
      <c r="F5" s="13">
        <v>16580</v>
      </c>
      <c r="G5" s="13"/>
    </row>
    <row r="6" spans="1:7" x14ac:dyDescent="0.25">
      <c r="A6" s="12" t="s">
        <v>6</v>
      </c>
      <c r="B6" s="13">
        <v>88</v>
      </c>
      <c r="C6" s="13">
        <v>88</v>
      </c>
      <c r="D6" s="9"/>
      <c r="E6" s="12" t="s">
        <v>6</v>
      </c>
      <c r="F6" s="13">
        <v>14142</v>
      </c>
      <c r="G6" s="13"/>
    </row>
    <row r="7" spans="1:7" x14ac:dyDescent="0.25">
      <c r="A7" s="12" t="s">
        <v>7</v>
      </c>
      <c r="B7" s="13">
        <v>122</v>
      </c>
      <c r="C7" s="13">
        <v>122</v>
      </c>
      <c r="D7" s="9"/>
      <c r="E7" s="12" t="s">
        <v>7</v>
      </c>
      <c r="F7" s="13">
        <v>13045</v>
      </c>
      <c r="G7" s="13"/>
    </row>
    <row r="8" spans="1:7" x14ac:dyDescent="0.25">
      <c r="A8" s="12" t="s">
        <v>8</v>
      </c>
      <c r="B8" s="13">
        <v>55</v>
      </c>
      <c r="C8" s="13">
        <v>55</v>
      </c>
      <c r="D8" s="9"/>
      <c r="E8" s="12" t="s">
        <v>8</v>
      </c>
      <c r="F8" s="13">
        <v>4514</v>
      </c>
      <c r="G8" s="13"/>
    </row>
    <row r="9" spans="1:7" x14ac:dyDescent="0.25">
      <c r="A9" s="12" t="s">
        <v>9</v>
      </c>
      <c r="B9" s="13">
        <v>122</v>
      </c>
      <c r="C9" s="13">
        <v>122</v>
      </c>
      <c r="D9" s="9"/>
      <c r="E9" s="12" t="s">
        <v>9</v>
      </c>
      <c r="F9" s="13">
        <v>5594</v>
      </c>
      <c r="G9" s="13"/>
    </row>
    <row r="10" spans="1:7" x14ac:dyDescent="0.25">
      <c r="A10" s="12" t="s">
        <v>10</v>
      </c>
      <c r="B10" s="13">
        <v>69</v>
      </c>
      <c r="C10" s="13">
        <v>69</v>
      </c>
      <c r="D10" s="9"/>
      <c r="E10" s="12" t="s">
        <v>10</v>
      </c>
      <c r="F10" s="13">
        <v>8748</v>
      </c>
      <c r="G10" s="13"/>
    </row>
    <row r="11" spans="1:7" x14ac:dyDescent="0.25">
      <c r="A11" s="12" t="s">
        <v>11</v>
      </c>
      <c r="B11" s="13">
        <v>26</v>
      </c>
      <c r="C11" s="13">
        <v>26</v>
      </c>
      <c r="D11" s="9"/>
      <c r="E11" s="12" t="s">
        <v>11</v>
      </c>
      <c r="F11" s="13">
        <v>16418</v>
      </c>
      <c r="G11" s="13"/>
    </row>
    <row r="12" spans="1:7" x14ac:dyDescent="0.25">
      <c r="A12" s="12" t="s">
        <v>12</v>
      </c>
      <c r="B12" s="13">
        <v>96</v>
      </c>
      <c r="C12" s="13">
        <v>96</v>
      </c>
      <c r="D12" s="9"/>
      <c r="E12" s="12" t="s">
        <v>12</v>
      </c>
      <c r="F12" s="13">
        <v>15587</v>
      </c>
      <c r="G12" s="13"/>
    </row>
    <row r="13" spans="1:7" x14ac:dyDescent="0.25">
      <c r="A13" s="12" t="s">
        <v>13</v>
      </c>
      <c r="B13" s="13">
        <v>0</v>
      </c>
      <c r="C13" s="13">
        <v>0</v>
      </c>
      <c r="D13" s="9"/>
      <c r="E13" s="12" t="s">
        <v>14</v>
      </c>
      <c r="F13" s="13">
        <v>23307</v>
      </c>
      <c r="G13" s="13"/>
    </row>
    <row r="14" spans="1:7" x14ac:dyDescent="0.25">
      <c r="A14" s="12" t="s">
        <v>15</v>
      </c>
      <c r="B14" s="13">
        <v>682</v>
      </c>
      <c r="C14" s="13">
        <v>682</v>
      </c>
      <c r="D14" s="9"/>
      <c r="E14" s="12" t="s">
        <v>15</v>
      </c>
      <c r="F14" s="13">
        <v>28610</v>
      </c>
      <c r="G14" s="13"/>
    </row>
    <row r="15" spans="1:7" x14ac:dyDescent="0.25">
      <c r="A15" s="12" t="s">
        <v>16</v>
      </c>
      <c r="B15" s="13">
        <v>85</v>
      </c>
      <c r="C15" s="13">
        <v>85</v>
      </c>
      <c r="D15" s="9"/>
      <c r="E15" s="12" t="s">
        <v>16</v>
      </c>
      <c r="F15" s="13">
        <v>9105</v>
      </c>
      <c r="G15" s="13"/>
    </row>
    <row r="16" spans="1:7" x14ac:dyDescent="0.25">
      <c r="A16" s="12" t="s">
        <v>17</v>
      </c>
      <c r="B16" s="13">
        <v>55</v>
      </c>
      <c r="C16" s="13">
        <v>55</v>
      </c>
      <c r="D16" s="9"/>
      <c r="E16" s="12" t="s">
        <v>17</v>
      </c>
      <c r="F16" s="13">
        <v>8527</v>
      </c>
      <c r="G16" s="13"/>
    </row>
    <row r="17" spans="1:7" x14ac:dyDescent="0.25">
      <c r="A17" s="12" t="s">
        <v>18</v>
      </c>
      <c r="B17" s="13">
        <v>0</v>
      </c>
      <c r="C17" s="13">
        <v>0</v>
      </c>
      <c r="D17" s="9"/>
      <c r="E17" s="12" t="s">
        <v>18</v>
      </c>
      <c r="F17" s="13">
        <v>2877</v>
      </c>
      <c r="G17" s="13"/>
    </row>
    <row r="18" spans="1:7" x14ac:dyDescent="0.25">
      <c r="A18" s="12" t="s">
        <v>19</v>
      </c>
      <c r="B18" s="13">
        <v>57</v>
      </c>
      <c r="C18" s="13">
        <v>57</v>
      </c>
      <c r="D18" s="9"/>
      <c r="E18" s="12" t="s">
        <v>19</v>
      </c>
      <c r="F18" s="13">
        <v>6082</v>
      </c>
      <c r="G18" s="13"/>
    </row>
    <row r="19" spans="1:7" x14ac:dyDescent="0.25">
      <c r="A19" s="12" t="s">
        <v>20</v>
      </c>
      <c r="B19" s="13">
        <v>58</v>
      </c>
      <c r="C19" s="13">
        <v>58</v>
      </c>
      <c r="D19" s="9"/>
      <c r="E19" s="12" t="s">
        <v>20</v>
      </c>
      <c r="F19" s="13">
        <v>28135</v>
      </c>
      <c r="G19" s="13"/>
    </row>
    <row r="20" spans="1:7" x14ac:dyDescent="0.25">
      <c r="A20" s="12" t="s">
        <v>21</v>
      </c>
      <c r="B20" s="13">
        <v>78</v>
      </c>
      <c r="C20" s="13">
        <v>78</v>
      </c>
      <c r="D20" s="9"/>
      <c r="E20" s="12" t="s">
        <v>21</v>
      </c>
      <c r="F20" s="13">
        <v>10004</v>
      </c>
      <c r="G20" s="13"/>
    </row>
    <row r="21" spans="1:7" x14ac:dyDescent="0.25">
      <c r="A21" s="12" t="s">
        <v>22</v>
      </c>
      <c r="B21" s="13">
        <v>0</v>
      </c>
      <c r="C21" s="13">
        <v>0</v>
      </c>
      <c r="D21" s="9"/>
      <c r="E21" s="12" t="s">
        <v>22</v>
      </c>
      <c r="F21" s="13">
        <v>13069</v>
      </c>
      <c r="G21" s="13"/>
    </row>
    <row r="22" spans="1:7" x14ac:dyDescent="0.25">
      <c r="A22" s="12" t="s">
        <v>23</v>
      </c>
      <c r="B22" s="13">
        <v>0</v>
      </c>
      <c r="C22" s="13">
        <v>0</v>
      </c>
      <c r="D22" s="9"/>
      <c r="E22" s="12" t="s">
        <v>23</v>
      </c>
      <c r="F22" s="13">
        <v>0</v>
      </c>
      <c r="G22" s="13"/>
    </row>
    <row r="23" spans="1:7" x14ac:dyDescent="0.25">
      <c r="A23" s="12" t="s">
        <v>24</v>
      </c>
      <c r="B23" s="13">
        <v>0</v>
      </c>
      <c r="C23" s="13">
        <v>0</v>
      </c>
      <c r="D23" s="9"/>
      <c r="E23" s="12" t="s">
        <v>24</v>
      </c>
      <c r="F23" s="13">
        <v>0</v>
      </c>
      <c r="G23" s="13"/>
    </row>
    <row r="24" spans="1:7" x14ac:dyDescent="0.25">
      <c r="A24" s="12" t="s">
        <v>25</v>
      </c>
      <c r="B24" s="13">
        <v>0</v>
      </c>
      <c r="C24" s="13">
        <v>0</v>
      </c>
      <c r="D24" s="9"/>
      <c r="E24" s="12" t="s">
        <v>25</v>
      </c>
      <c r="F24" s="13">
        <v>10091</v>
      </c>
      <c r="G24" s="13"/>
    </row>
    <row r="25" spans="1:7" x14ac:dyDescent="0.25">
      <c r="A25" s="12" t="s">
        <v>26</v>
      </c>
      <c r="B25" s="13">
        <v>93</v>
      </c>
      <c r="C25" s="13">
        <v>93</v>
      </c>
      <c r="D25" s="9"/>
      <c r="E25" s="12" t="s">
        <v>26</v>
      </c>
      <c r="F25" s="13">
        <v>36054</v>
      </c>
      <c r="G25" s="13"/>
    </row>
    <row r="26" spans="1:7" x14ac:dyDescent="0.25">
      <c r="A26" s="12" t="s">
        <v>27</v>
      </c>
      <c r="B26" s="13">
        <v>102</v>
      </c>
      <c r="C26" s="13">
        <v>102</v>
      </c>
      <c r="D26" s="9"/>
      <c r="E26" s="12" t="s">
        <v>27</v>
      </c>
      <c r="F26" s="13">
        <v>21843</v>
      </c>
      <c r="G26" s="13"/>
    </row>
    <row r="27" spans="1:7" x14ac:dyDescent="0.25">
      <c r="A27" s="12" t="s">
        <v>28</v>
      </c>
      <c r="B27" s="13">
        <v>0</v>
      </c>
      <c r="C27" s="13">
        <v>0</v>
      </c>
      <c r="D27" s="9"/>
      <c r="E27" s="12" t="s">
        <v>28</v>
      </c>
      <c r="F27" s="13">
        <v>13437</v>
      </c>
      <c r="G27" s="13"/>
    </row>
    <row r="28" spans="1:7" x14ac:dyDescent="0.25">
      <c r="A28" s="12" t="s">
        <v>29</v>
      </c>
      <c r="B28" s="13">
        <v>0</v>
      </c>
      <c r="C28" s="13">
        <v>0</v>
      </c>
      <c r="D28" s="9"/>
      <c r="E28" s="12" t="s">
        <v>29</v>
      </c>
      <c r="F28" s="13">
        <v>8190</v>
      </c>
      <c r="G28" s="13"/>
    </row>
    <row r="29" spans="1:7" x14ac:dyDescent="0.25">
      <c r="A29" s="12" t="s">
        <v>30</v>
      </c>
      <c r="B29" s="13">
        <v>149</v>
      </c>
      <c r="C29" s="13">
        <v>149</v>
      </c>
      <c r="D29" s="9"/>
      <c r="E29" s="12" t="s">
        <v>30</v>
      </c>
      <c r="F29" s="13">
        <v>16516</v>
      </c>
      <c r="G29" s="13"/>
    </row>
    <row r="30" spans="1:7" x14ac:dyDescent="0.25">
      <c r="A30" s="12" t="s">
        <v>31</v>
      </c>
      <c r="B30" s="13">
        <v>199.7</v>
      </c>
      <c r="C30" s="13">
        <v>199.7</v>
      </c>
      <c r="D30" s="9"/>
      <c r="E30" s="12" t="s">
        <v>31</v>
      </c>
      <c r="F30" s="13">
        <v>43951</v>
      </c>
      <c r="G30" s="13"/>
    </row>
    <row r="31" spans="1:7" x14ac:dyDescent="0.25">
      <c r="A31" s="12" t="s">
        <v>32</v>
      </c>
      <c r="B31" s="13">
        <v>11</v>
      </c>
      <c r="C31" s="13">
        <v>11</v>
      </c>
      <c r="D31" s="9"/>
      <c r="E31" s="12" t="s">
        <v>32</v>
      </c>
      <c r="F31" s="13">
        <v>9555</v>
      </c>
      <c r="G31" s="13"/>
    </row>
    <row r="32" spans="1:7" x14ac:dyDescent="0.25">
      <c r="A32" s="12" t="s">
        <v>33</v>
      </c>
      <c r="B32" s="13">
        <v>224</v>
      </c>
      <c r="C32" s="13">
        <v>224</v>
      </c>
      <c r="D32" s="9"/>
      <c r="E32" s="12" t="s">
        <v>33</v>
      </c>
      <c r="F32" s="13">
        <v>19257</v>
      </c>
      <c r="G32" s="13"/>
    </row>
    <row r="33" spans="1:7" x14ac:dyDescent="0.25">
      <c r="A33" s="12" t="s">
        <v>34</v>
      </c>
      <c r="B33" s="13">
        <v>79</v>
      </c>
      <c r="C33" s="13">
        <v>79</v>
      </c>
      <c r="D33" s="9"/>
      <c r="E33" s="12" t="s">
        <v>34</v>
      </c>
      <c r="F33" s="13">
        <v>21290</v>
      </c>
      <c r="G33" s="13"/>
    </row>
    <row r="34" spans="1:7" x14ac:dyDescent="0.25">
      <c r="A34" s="12" t="s">
        <v>35</v>
      </c>
      <c r="B34" s="13">
        <v>208</v>
      </c>
      <c r="C34" s="13">
        <v>208</v>
      </c>
      <c r="D34" s="9"/>
      <c r="E34" s="12" t="s">
        <v>35</v>
      </c>
      <c r="F34" s="13">
        <v>26104</v>
      </c>
      <c r="G34" s="13"/>
    </row>
    <row r="35" spans="1:7" x14ac:dyDescent="0.25">
      <c r="A35" s="12" t="s">
        <v>36</v>
      </c>
      <c r="B35" s="13">
        <v>112</v>
      </c>
      <c r="C35" s="13">
        <v>112</v>
      </c>
      <c r="D35" s="9"/>
      <c r="E35" s="12" t="s">
        <v>36</v>
      </c>
      <c r="F35" s="13">
        <v>627897</v>
      </c>
      <c r="G35" s="13"/>
    </row>
    <row r="36" spans="1:7" ht="15.75" thickBot="1" x14ac:dyDescent="0.3"/>
    <row r="37" spans="1:7" x14ac:dyDescent="0.25">
      <c r="A37" s="20" t="s">
        <v>37</v>
      </c>
      <c r="B37" s="21">
        <f>SUM(B2:B34)</f>
        <v>3195.7</v>
      </c>
      <c r="C37" s="22" t="e">
        <f>SUM(C2:C34)</f>
        <v>#REF!</v>
      </c>
      <c r="E37" s="20" t="s">
        <v>37</v>
      </c>
      <c r="F37" s="21">
        <f>SUM(F2:F34)</f>
        <v>530578</v>
      </c>
      <c r="G37" s="22" t="e">
        <f>SUM(G2:G34)</f>
        <v>#REF!</v>
      </c>
    </row>
    <row r="38" spans="1:7" ht="15.75" thickBot="1" x14ac:dyDescent="0.3">
      <c r="A38" s="23" t="s">
        <v>38</v>
      </c>
      <c r="B38" s="24" t="e">
        <f>C37-B37</f>
        <v>#REF!</v>
      </c>
      <c r="C38" s="25"/>
      <c r="E38" s="23" t="s">
        <v>38</v>
      </c>
      <c r="F38" s="24" t="e">
        <f>F37-G37</f>
        <v>#REF!</v>
      </c>
      <c r="G38" s="25"/>
    </row>
    <row r="40" spans="1:7" x14ac:dyDescent="0.25">
      <c r="G40" s="11" t="s">
        <v>39</v>
      </c>
    </row>
    <row r="41" spans="1:7" x14ac:dyDescent="0.25">
      <c r="E41" s="11">
        <v>673.75</v>
      </c>
      <c r="G41" s="14">
        <f>F35-G35</f>
        <v>627897</v>
      </c>
    </row>
    <row r="42" spans="1:7" x14ac:dyDescent="0.25">
      <c r="A42" s="11">
        <v>2549.6</v>
      </c>
      <c r="E42" s="11">
        <v>681.7396</v>
      </c>
      <c r="G42" s="15">
        <f>G41*G44</f>
        <v>423236358.85860002</v>
      </c>
    </row>
    <row r="43" spans="1:7" x14ac:dyDescent="0.25">
      <c r="A43" s="11">
        <v>2125</v>
      </c>
      <c r="E43" s="11">
        <v>802.80169999999998</v>
      </c>
    </row>
    <row r="44" spans="1:7" x14ac:dyDescent="0.25">
      <c r="A44" s="11">
        <f>AVERAGE(A42:A43)</f>
        <v>2337.3000000000002</v>
      </c>
      <c r="E44" s="11">
        <f>AVERAGE(E41:E43)</f>
        <v>719.43043333333333</v>
      </c>
      <c r="G44" s="16">
        <v>674.05380000000002</v>
      </c>
    </row>
    <row r="46" spans="1:7" x14ac:dyDescent="0.25">
      <c r="B46" s="17" t="e">
        <f>A44*B38</f>
        <v>#REF!</v>
      </c>
      <c r="F46" s="17" t="e">
        <f>E44*F38</f>
        <v>#REF!</v>
      </c>
    </row>
    <row r="49" spans="3:7" x14ac:dyDescent="0.25">
      <c r="C49" s="8">
        <v>2021</v>
      </c>
      <c r="G49" s="10">
        <v>2022</v>
      </c>
    </row>
    <row r="50" spans="3:7" x14ac:dyDescent="0.25">
      <c r="C50" s="13">
        <v>0</v>
      </c>
      <c r="G50" s="13">
        <v>39669</v>
      </c>
    </row>
    <row r="51" spans="3:7" x14ac:dyDescent="0.25">
      <c r="C51" s="13">
        <v>204</v>
      </c>
      <c r="G51" s="13">
        <v>24714</v>
      </c>
    </row>
    <row r="52" spans="3:7" x14ac:dyDescent="0.25">
      <c r="C52" s="13">
        <v>119</v>
      </c>
      <c r="G52" s="13">
        <v>2509</v>
      </c>
    </row>
    <row r="53" spans="3:7" x14ac:dyDescent="0.25">
      <c r="C53" s="13">
        <v>135</v>
      </c>
      <c r="G53" s="13">
        <v>16946</v>
      </c>
    </row>
    <row r="54" spans="3:7" x14ac:dyDescent="0.25">
      <c r="C54" s="13">
        <v>135</v>
      </c>
      <c r="G54" s="13">
        <v>13168</v>
      </c>
    </row>
    <row r="55" spans="3:7" x14ac:dyDescent="0.25">
      <c r="C55" s="13">
        <v>28</v>
      </c>
      <c r="G55" s="13">
        <v>13088</v>
      </c>
    </row>
    <row r="56" spans="3:7" x14ac:dyDescent="0.25">
      <c r="C56" s="13">
        <v>21</v>
      </c>
      <c r="G56" s="13">
        <v>3658</v>
      </c>
    </row>
    <row r="57" spans="3:7" x14ac:dyDescent="0.25">
      <c r="C57" s="13">
        <v>146</v>
      </c>
      <c r="G57" s="13">
        <v>5096</v>
      </c>
    </row>
    <row r="58" spans="3:7" x14ac:dyDescent="0.25">
      <c r="C58" s="13">
        <v>52</v>
      </c>
      <c r="G58" s="13">
        <v>8974</v>
      </c>
    </row>
    <row r="59" spans="3:7" x14ac:dyDescent="0.25">
      <c r="C59" s="13">
        <v>30</v>
      </c>
      <c r="G59" s="13">
        <v>6173.9299999999994</v>
      </c>
    </row>
    <row r="60" spans="3:7" x14ac:dyDescent="0.25">
      <c r="C60" s="13">
        <v>112</v>
      </c>
      <c r="G60" s="13">
        <v>0</v>
      </c>
    </row>
    <row r="61" spans="3:7" x14ac:dyDescent="0.25">
      <c r="C61" s="13">
        <v>0</v>
      </c>
      <c r="G61" s="13">
        <v>16727</v>
      </c>
    </row>
    <row r="62" spans="3:7" x14ac:dyDescent="0.25">
      <c r="C62" s="13">
        <v>211</v>
      </c>
      <c r="G62" s="13">
        <v>32603</v>
      </c>
    </row>
    <row r="63" spans="3:7" x14ac:dyDescent="0.25">
      <c r="C63" s="13">
        <v>70</v>
      </c>
      <c r="G63" s="13">
        <v>9510</v>
      </c>
    </row>
    <row r="64" spans="3:7" x14ac:dyDescent="0.25">
      <c r="C64" s="13">
        <v>49</v>
      </c>
      <c r="G64" s="13">
        <v>7822</v>
      </c>
    </row>
    <row r="65" spans="3:7" x14ac:dyDescent="0.25">
      <c r="C65" s="13">
        <v>0</v>
      </c>
      <c r="G65" s="13">
        <v>5848</v>
      </c>
    </row>
    <row r="66" spans="3:7" x14ac:dyDescent="0.25">
      <c r="C66" s="13">
        <v>279</v>
      </c>
      <c r="G66" s="13">
        <v>10437</v>
      </c>
    </row>
    <row r="67" spans="3:7" x14ac:dyDescent="0.25">
      <c r="C67" s="13">
        <v>30</v>
      </c>
      <c r="G67" s="13">
        <v>23516</v>
      </c>
    </row>
    <row r="68" spans="3:7" x14ac:dyDescent="0.25">
      <c r="C68" s="13">
        <v>147</v>
      </c>
      <c r="G68" s="13">
        <v>8212</v>
      </c>
    </row>
    <row r="69" spans="3:7" x14ac:dyDescent="0.25">
      <c r="C69" s="13">
        <v>0</v>
      </c>
      <c r="G69" s="13">
        <v>11006</v>
      </c>
    </row>
    <row r="70" spans="3:7" x14ac:dyDescent="0.25">
      <c r="C70" s="13">
        <v>0</v>
      </c>
      <c r="G70" s="13">
        <v>0</v>
      </c>
    </row>
    <row r="71" spans="3:7" x14ac:dyDescent="0.25">
      <c r="C71" s="13">
        <v>0</v>
      </c>
      <c r="G71" s="13">
        <v>0</v>
      </c>
    </row>
    <row r="72" spans="3:7" x14ac:dyDescent="0.25">
      <c r="C72" s="13">
        <v>5</v>
      </c>
      <c r="G72" s="13">
        <v>9004</v>
      </c>
    </row>
    <row r="73" spans="3:7" x14ac:dyDescent="0.25">
      <c r="C73" s="13">
        <v>18</v>
      </c>
      <c r="G73" s="13">
        <v>25643.235000000001</v>
      </c>
    </row>
    <row r="74" spans="3:7" x14ac:dyDescent="0.25">
      <c r="C74" s="13">
        <v>59</v>
      </c>
      <c r="G74" s="13">
        <v>19001</v>
      </c>
    </row>
    <row r="75" spans="3:7" x14ac:dyDescent="0.25">
      <c r="C75" s="13">
        <v>0</v>
      </c>
      <c r="G75" s="13">
        <v>12597</v>
      </c>
    </row>
    <row r="76" spans="3:7" x14ac:dyDescent="0.25">
      <c r="C76" s="13">
        <v>0</v>
      </c>
      <c r="G76" s="13">
        <v>7321</v>
      </c>
    </row>
    <row r="77" spans="3:7" x14ac:dyDescent="0.25">
      <c r="C77" s="13">
        <v>17</v>
      </c>
      <c r="G77" s="13">
        <v>25147</v>
      </c>
    </row>
    <row r="78" spans="3:7" x14ac:dyDescent="0.25">
      <c r="C78" s="13">
        <v>86</v>
      </c>
      <c r="G78" s="13">
        <v>45062</v>
      </c>
    </row>
    <row r="79" spans="3:7" x14ac:dyDescent="0.25">
      <c r="C79" s="13">
        <v>21</v>
      </c>
      <c r="G79" s="13">
        <v>14726</v>
      </c>
    </row>
    <row r="80" spans="3:7" x14ac:dyDescent="0.25">
      <c r="C80" s="13">
        <v>160</v>
      </c>
      <c r="G80" s="13">
        <v>18273</v>
      </c>
    </row>
    <row r="81" spans="1:8" x14ac:dyDescent="0.25">
      <c r="C81" s="13">
        <v>70</v>
      </c>
      <c r="G81" s="13">
        <v>21192</v>
      </c>
    </row>
    <row r="82" spans="1:8" x14ac:dyDescent="0.25">
      <c r="C82" s="13">
        <v>677</v>
      </c>
      <c r="G82" s="13">
        <v>18558</v>
      </c>
    </row>
    <row r="83" spans="1:8" x14ac:dyDescent="0.25">
      <c r="C83" s="13">
        <v>112</v>
      </c>
      <c r="G83" s="13">
        <v>0</v>
      </c>
    </row>
    <row r="84" spans="1:8" ht="15.75" thickBot="1" x14ac:dyDescent="0.3"/>
    <row r="85" spans="1:8" ht="15.75" thickBot="1" x14ac:dyDescent="0.3">
      <c r="A85" s="26" t="s">
        <v>37</v>
      </c>
      <c r="B85" s="27"/>
      <c r="C85" s="27">
        <f>SUM(C50:C82)</f>
        <v>2881</v>
      </c>
      <c r="D85" s="28">
        <f>+C85*0.05</f>
        <v>144.05000000000001</v>
      </c>
      <c r="E85" s="29" t="s">
        <v>37</v>
      </c>
      <c r="F85" s="27"/>
      <c r="G85" s="27">
        <f>SUM(G50:G82)</f>
        <v>476201.16499999998</v>
      </c>
      <c r="H85" s="28">
        <f>+G85*0.05</f>
        <v>23810.058250000002</v>
      </c>
    </row>
    <row r="88" spans="1:8" x14ac:dyDescent="0.25">
      <c r="A88" s="11">
        <v>3700</v>
      </c>
      <c r="C88" s="17">
        <f>+A88*D85</f>
        <v>532985</v>
      </c>
      <c r="E88" s="11">
        <v>719.43043333333333</v>
      </c>
      <c r="G88" s="17">
        <f>E88*H85</f>
        <v>17129680.52448941</v>
      </c>
    </row>
  </sheetData>
  <conditionalFormatting sqref="B2:C34">
    <cfRule type="dataBar" priority="1">
      <dataBar>
        <cfvo type="min"/>
        <cfvo type="max"/>
        <color rgb="FF63C384"/>
      </dataBar>
      <extLst>
        <ext xmlns:x14="http://schemas.microsoft.com/office/spreadsheetml/2009/9/main" uri="{B025F937-C7B1-47D3-B67F-A62EFF666E3E}">
          <x14:id>{763C16BB-A3F3-4AE8-8DFA-E4C6904E7308}</x14:id>
        </ext>
      </extLst>
    </cfRule>
  </conditionalFormatting>
  <conditionalFormatting sqref="B2:C35">
    <cfRule type="dataBar" priority="19">
      <dataBar>
        <cfvo type="min"/>
        <cfvo type="max"/>
        <color rgb="FF63C384"/>
      </dataBar>
      <extLst>
        <ext xmlns:x14="http://schemas.microsoft.com/office/spreadsheetml/2009/9/main" uri="{B025F937-C7B1-47D3-B67F-A62EFF666E3E}">
          <x14:id>{F3093087-E948-41CD-878C-14D7404A52E4}</x14:id>
        </ext>
      </extLst>
    </cfRule>
  </conditionalFormatting>
  <conditionalFormatting sqref="B4:C4">
    <cfRule type="dataBar" priority="20">
      <dataBar>
        <cfvo type="min"/>
        <cfvo type="max"/>
        <color rgb="FF63C384"/>
      </dataBar>
      <extLst>
        <ext xmlns:x14="http://schemas.microsoft.com/office/spreadsheetml/2009/9/main" uri="{B025F937-C7B1-47D3-B67F-A62EFF666E3E}">
          <x14:id>{F4019853-8881-45D1-89EB-C183C0011DA0}</x14:id>
        </ext>
      </extLst>
    </cfRule>
  </conditionalFormatting>
  <conditionalFormatting sqref="B5:C5">
    <cfRule type="dataBar" priority="21">
      <dataBar>
        <cfvo type="min"/>
        <cfvo type="max"/>
        <color rgb="FF63C384"/>
      </dataBar>
      <extLst>
        <ext xmlns:x14="http://schemas.microsoft.com/office/spreadsheetml/2009/9/main" uri="{B025F937-C7B1-47D3-B67F-A62EFF666E3E}">
          <x14:id>{309B14CC-3163-4A74-93E2-708633E8A6AE}</x14:id>
        </ext>
      </extLst>
    </cfRule>
  </conditionalFormatting>
  <conditionalFormatting sqref="C50:C83">
    <cfRule type="dataBar" priority="10">
      <dataBar>
        <cfvo type="min"/>
        <cfvo type="max"/>
        <color rgb="FF63C384"/>
      </dataBar>
      <extLst>
        <ext xmlns:x14="http://schemas.microsoft.com/office/spreadsheetml/2009/9/main" uri="{B025F937-C7B1-47D3-B67F-A62EFF666E3E}">
          <x14:id>{A0F02440-5066-4B2B-8892-837421889643}</x14:id>
        </ext>
      </extLst>
    </cfRule>
  </conditionalFormatting>
  <conditionalFormatting sqref="C52">
    <cfRule type="dataBar" priority="11">
      <dataBar>
        <cfvo type="min"/>
        <cfvo type="max"/>
        <color rgb="FF63C384"/>
      </dataBar>
      <extLst>
        <ext xmlns:x14="http://schemas.microsoft.com/office/spreadsheetml/2009/9/main" uri="{B025F937-C7B1-47D3-B67F-A62EFF666E3E}">
          <x14:id>{BAB48485-6E57-463B-AAA2-86007D2D3E55}</x14:id>
        </ext>
      </extLst>
    </cfRule>
  </conditionalFormatting>
  <conditionalFormatting sqref="C53">
    <cfRule type="dataBar" priority="12">
      <dataBar>
        <cfvo type="min"/>
        <cfvo type="max"/>
        <color rgb="FF63C384"/>
      </dataBar>
      <extLst>
        <ext xmlns:x14="http://schemas.microsoft.com/office/spreadsheetml/2009/9/main" uri="{B025F937-C7B1-47D3-B67F-A62EFF666E3E}">
          <x14:id>{45F4A7B8-793D-40DA-AC68-3D30CB12E4DA}</x14:id>
        </ext>
      </extLst>
    </cfRule>
  </conditionalFormatting>
  <conditionalFormatting sqref="F2:G25">
    <cfRule type="dataBar" priority="15">
      <dataBar>
        <cfvo type="min"/>
        <cfvo type="max"/>
        <color rgb="FF63C384"/>
      </dataBar>
      <extLst>
        <ext xmlns:x14="http://schemas.microsoft.com/office/spreadsheetml/2009/9/main" uri="{B025F937-C7B1-47D3-B67F-A62EFF666E3E}">
          <x14:id>{5505BF1E-51CE-4B60-BA61-E6735BF45564}</x14:id>
        </ext>
      </extLst>
    </cfRule>
  </conditionalFormatting>
  <conditionalFormatting sqref="F2:G34">
    <cfRule type="dataBar" priority="3">
      <dataBar>
        <cfvo type="min"/>
        <cfvo type="max"/>
        <color rgb="FFFF555A"/>
      </dataBar>
      <extLst>
        <ext xmlns:x14="http://schemas.microsoft.com/office/spreadsheetml/2009/9/main" uri="{B025F937-C7B1-47D3-B67F-A62EFF666E3E}">
          <x14:id>{25A34ED6-289F-4823-9865-CA396C2CFCD0}</x14:id>
        </ext>
      </extLst>
    </cfRule>
  </conditionalFormatting>
  <conditionalFormatting sqref="F2:G35">
    <cfRule type="dataBar" priority="13">
      <dataBar>
        <cfvo type="min"/>
        <cfvo type="max"/>
        <color rgb="FFFF555A"/>
      </dataBar>
      <extLst>
        <ext xmlns:x14="http://schemas.microsoft.com/office/spreadsheetml/2009/9/main" uri="{B025F937-C7B1-47D3-B67F-A62EFF666E3E}">
          <x14:id>{F842AA07-50F1-4ECD-9AB2-4584DDA64156}</x14:id>
        </ext>
      </extLst>
    </cfRule>
  </conditionalFormatting>
  <conditionalFormatting sqref="F4:G4">
    <cfRule type="dataBar" priority="16">
      <dataBar>
        <cfvo type="min"/>
        <cfvo type="max"/>
        <color rgb="FF63C384"/>
      </dataBar>
      <extLst>
        <ext xmlns:x14="http://schemas.microsoft.com/office/spreadsheetml/2009/9/main" uri="{B025F937-C7B1-47D3-B67F-A62EFF666E3E}">
          <x14:id>{126E8000-5049-4819-8A79-E3299D27E910}</x14:id>
        </ext>
      </extLst>
    </cfRule>
  </conditionalFormatting>
  <conditionalFormatting sqref="F5:G5">
    <cfRule type="dataBar" priority="17">
      <dataBar>
        <cfvo type="min"/>
        <cfvo type="max"/>
        <color rgb="FF63C384"/>
      </dataBar>
      <extLst>
        <ext xmlns:x14="http://schemas.microsoft.com/office/spreadsheetml/2009/9/main" uri="{B025F937-C7B1-47D3-B67F-A62EFF666E3E}">
          <x14:id>{D600ABF0-A3B4-44B4-9B79-7C8909685638}</x14:id>
        </ext>
      </extLst>
    </cfRule>
  </conditionalFormatting>
  <conditionalFormatting sqref="F26:G26">
    <cfRule type="dataBar" priority="18">
      <dataBar>
        <cfvo type="min"/>
        <cfvo type="max"/>
        <color rgb="FF63C384"/>
      </dataBar>
      <extLst>
        <ext xmlns:x14="http://schemas.microsoft.com/office/spreadsheetml/2009/9/main" uri="{B025F937-C7B1-47D3-B67F-A62EFF666E3E}">
          <x14:id>{C8AE975B-FC2A-456E-A67A-FE53ED42CD60}</x14:id>
        </ext>
      </extLst>
    </cfRule>
  </conditionalFormatting>
  <conditionalFormatting sqref="F27:G35">
    <cfRule type="dataBar" priority="14">
      <dataBar>
        <cfvo type="min"/>
        <cfvo type="max"/>
        <color rgb="FF63C384"/>
      </dataBar>
      <extLst>
        <ext xmlns:x14="http://schemas.microsoft.com/office/spreadsheetml/2009/9/main" uri="{B025F937-C7B1-47D3-B67F-A62EFF666E3E}">
          <x14:id>{8031C632-E240-4761-B9CF-166C65F9D244}</x14:id>
        </ext>
      </extLst>
    </cfRule>
  </conditionalFormatting>
  <conditionalFormatting sqref="F35:G35">
    <cfRule type="dataBar" priority="2">
      <dataBar>
        <cfvo type="min"/>
        <cfvo type="max"/>
        <color rgb="FFFFB628"/>
      </dataBar>
      <extLst>
        <ext xmlns:x14="http://schemas.microsoft.com/office/spreadsheetml/2009/9/main" uri="{B025F937-C7B1-47D3-B67F-A62EFF666E3E}">
          <x14:id>{742D1BC3-3804-4A63-BE45-367C366C7954}</x14:id>
        </ext>
      </extLst>
    </cfRule>
  </conditionalFormatting>
  <conditionalFormatting sqref="G50:G73">
    <cfRule type="dataBar" priority="6">
      <dataBar>
        <cfvo type="min"/>
        <cfvo type="max"/>
        <color rgb="FF63C384"/>
      </dataBar>
      <extLst>
        <ext xmlns:x14="http://schemas.microsoft.com/office/spreadsheetml/2009/9/main" uri="{B025F937-C7B1-47D3-B67F-A62EFF666E3E}">
          <x14:id>{DE94C8DB-F1A0-41BD-9853-7BBC953760E0}</x14:id>
        </ext>
      </extLst>
    </cfRule>
  </conditionalFormatting>
  <conditionalFormatting sqref="G50:G83">
    <cfRule type="dataBar" priority="4">
      <dataBar>
        <cfvo type="min"/>
        <cfvo type="max"/>
        <color rgb="FFFF555A"/>
      </dataBar>
      <extLst>
        <ext xmlns:x14="http://schemas.microsoft.com/office/spreadsheetml/2009/9/main" uri="{B025F937-C7B1-47D3-B67F-A62EFF666E3E}">
          <x14:id>{A8D29E89-0E9C-4038-BF4C-55A785FD9FEC}</x14:id>
        </ext>
      </extLst>
    </cfRule>
  </conditionalFormatting>
  <conditionalFormatting sqref="G52">
    <cfRule type="dataBar" priority="7">
      <dataBar>
        <cfvo type="min"/>
        <cfvo type="max"/>
        <color rgb="FF63C384"/>
      </dataBar>
      <extLst>
        <ext xmlns:x14="http://schemas.microsoft.com/office/spreadsheetml/2009/9/main" uri="{B025F937-C7B1-47D3-B67F-A62EFF666E3E}">
          <x14:id>{1904C4FE-8765-4C8A-80B3-4CF009256D8C}</x14:id>
        </ext>
      </extLst>
    </cfRule>
  </conditionalFormatting>
  <conditionalFormatting sqref="G53">
    <cfRule type="dataBar" priority="8">
      <dataBar>
        <cfvo type="min"/>
        <cfvo type="max"/>
        <color rgb="FF63C384"/>
      </dataBar>
      <extLst>
        <ext xmlns:x14="http://schemas.microsoft.com/office/spreadsheetml/2009/9/main" uri="{B025F937-C7B1-47D3-B67F-A62EFF666E3E}">
          <x14:id>{51BD33FF-B0F4-4846-ABE9-B212E2908731}</x14:id>
        </ext>
      </extLst>
    </cfRule>
  </conditionalFormatting>
  <conditionalFormatting sqref="G74">
    <cfRule type="dataBar" priority="9">
      <dataBar>
        <cfvo type="min"/>
        <cfvo type="max"/>
        <color rgb="FF63C384"/>
      </dataBar>
      <extLst>
        <ext xmlns:x14="http://schemas.microsoft.com/office/spreadsheetml/2009/9/main" uri="{B025F937-C7B1-47D3-B67F-A62EFF666E3E}">
          <x14:id>{CC232A1B-0E30-46AC-9A07-D836AE988973}</x14:id>
        </ext>
      </extLst>
    </cfRule>
  </conditionalFormatting>
  <conditionalFormatting sqref="G75:G83">
    <cfRule type="dataBar" priority="5">
      <dataBar>
        <cfvo type="min"/>
        <cfvo type="max"/>
        <color rgb="FF63C384"/>
      </dataBar>
      <extLst>
        <ext xmlns:x14="http://schemas.microsoft.com/office/spreadsheetml/2009/9/main" uri="{B025F937-C7B1-47D3-B67F-A62EFF666E3E}">
          <x14:id>{9016304C-C5B3-4632-B6FE-C40152D8C9BA}</x14:id>
        </ext>
      </extLst>
    </cfRule>
  </conditionalFormatting>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dataBar" id="{763C16BB-A3F3-4AE8-8DFA-E4C6904E7308}">
            <x14:dataBar minLength="0" maxLength="100" gradient="0">
              <x14:cfvo type="autoMin"/>
              <x14:cfvo type="autoMax"/>
              <x14:negativeFillColor rgb="FFFF0000"/>
              <x14:axisColor rgb="FF000000"/>
            </x14:dataBar>
          </x14:cfRule>
          <xm:sqref>B2:C34</xm:sqref>
        </x14:conditionalFormatting>
        <x14:conditionalFormatting xmlns:xm="http://schemas.microsoft.com/office/excel/2006/main">
          <x14:cfRule type="dataBar" id="{F3093087-E948-41CD-878C-14D7404A52E4}">
            <x14:dataBar minLength="0" maxLength="100" gradient="0">
              <x14:cfvo type="autoMin"/>
              <x14:cfvo type="autoMax"/>
              <x14:negativeFillColor rgb="FFFF0000"/>
              <x14:axisColor rgb="FF000000"/>
            </x14:dataBar>
          </x14:cfRule>
          <xm:sqref>B2:C35</xm:sqref>
        </x14:conditionalFormatting>
        <x14:conditionalFormatting xmlns:xm="http://schemas.microsoft.com/office/excel/2006/main">
          <x14:cfRule type="dataBar" id="{F4019853-8881-45D1-89EB-C183C0011DA0}">
            <x14:dataBar minLength="0" maxLength="100" gradient="0">
              <x14:cfvo type="autoMin"/>
              <x14:cfvo type="autoMax"/>
              <x14:negativeFillColor rgb="FFFF0000"/>
              <x14:axisColor rgb="FF000000"/>
            </x14:dataBar>
          </x14:cfRule>
          <xm:sqref>B4:C4</xm:sqref>
        </x14:conditionalFormatting>
        <x14:conditionalFormatting xmlns:xm="http://schemas.microsoft.com/office/excel/2006/main">
          <x14:cfRule type="dataBar" id="{309B14CC-3163-4A74-93E2-708633E8A6AE}">
            <x14:dataBar minLength="0" maxLength="100" gradient="0">
              <x14:cfvo type="autoMin"/>
              <x14:cfvo type="autoMax"/>
              <x14:negativeFillColor rgb="FFFF0000"/>
              <x14:axisColor rgb="FF000000"/>
            </x14:dataBar>
          </x14:cfRule>
          <xm:sqref>B5:C5</xm:sqref>
        </x14:conditionalFormatting>
        <x14:conditionalFormatting xmlns:xm="http://schemas.microsoft.com/office/excel/2006/main">
          <x14:cfRule type="dataBar" id="{A0F02440-5066-4B2B-8892-837421889643}">
            <x14:dataBar minLength="0" maxLength="100" gradient="0">
              <x14:cfvo type="autoMin"/>
              <x14:cfvo type="autoMax"/>
              <x14:negativeFillColor rgb="FFFF0000"/>
              <x14:axisColor rgb="FF000000"/>
            </x14:dataBar>
          </x14:cfRule>
          <xm:sqref>C50:C83</xm:sqref>
        </x14:conditionalFormatting>
        <x14:conditionalFormatting xmlns:xm="http://schemas.microsoft.com/office/excel/2006/main">
          <x14:cfRule type="dataBar" id="{BAB48485-6E57-463B-AAA2-86007D2D3E55}">
            <x14:dataBar minLength="0" maxLength="100" gradient="0">
              <x14:cfvo type="autoMin"/>
              <x14:cfvo type="autoMax"/>
              <x14:negativeFillColor rgb="FFFF0000"/>
              <x14:axisColor rgb="FF000000"/>
            </x14:dataBar>
          </x14:cfRule>
          <xm:sqref>C52</xm:sqref>
        </x14:conditionalFormatting>
        <x14:conditionalFormatting xmlns:xm="http://schemas.microsoft.com/office/excel/2006/main">
          <x14:cfRule type="dataBar" id="{45F4A7B8-793D-40DA-AC68-3D30CB12E4DA}">
            <x14:dataBar minLength="0" maxLength="100" gradient="0">
              <x14:cfvo type="autoMin"/>
              <x14:cfvo type="autoMax"/>
              <x14:negativeFillColor rgb="FFFF0000"/>
              <x14:axisColor rgb="FF000000"/>
            </x14:dataBar>
          </x14:cfRule>
          <xm:sqref>C53</xm:sqref>
        </x14:conditionalFormatting>
        <x14:conditionalFormatting xmlns:xm="http://schemas.microsoft.com/office/excel/2006/main">
          <x14:cfRule type="dataBar" id="{5505BF1E-51CE-4B60-BA61-E6735BF45564}">
            <x14:dataBar minLength="0" maxLength="100" gradient="0">
              <x14:cfvo type="autoMin"/>
              <x14:cfvo type="autoMax"/>
              <x14:negativeFillColor rgb="FFFF0000"/>
              <x14:axisColor rgb="FF000000"/>
            </x14:dataBar>
          </x14:cfRule>
          <xm:sqref>F2:G25</xm:sqref>
        </x14:conditionalFormatting>
        <x14:conditionalFormatting xmlns:xm="http://schemas.microsoft.com/office/excel/2006/main">
          <x14:cfRule type="dataBar" id="{25A34ED6-289F-4823-9865-CA396C2CFCD0}">
            <x14:dataBar minLength="0" maxLength="100" gradient="0">
              <x14:cfvo type="autoMin"/>
              <x14:cfvo type="autoMax"/>
              <x14:negativeFillColor rgb="FFFF0000"/>
              <x14:axisColor rgb="FF000000"/>
            </x14:dataBar>
          </x14:cfRule>
          <xm:sqref>F2:G34</xm:sqref>
        </x14:conditionalFormatting>
        <x14:conditionalFormatting xmlns:xm="http://schemas.microsoft.com/office/excel/2006/main">
          <x14:cfRule type="dataBar" id="{F842AA07-50F1-4ECD-9AB2-4584DDA64156}">
            <x14:dataBar minLength="0" maxLength="100" gradient="0">
              <x14:cfvo type="autoMin"/>
              <x14:cfvo type="autoMax"/>
              <x14:negativeFillColor rgb="FFFF0000"/>
              <x14:axisColor rgb="FF000000"/>
            </x14:dataBar>
          </x14:cfRule>
          <xm:sqref>F2:G35</xm:sqref>
        </x14:conditionalFormatting>
        <x14:conditionalFormatting xmlns:xm="http://schemas.microsoft.com/office/excel/2006/main">
          <x14:cfRule type="dataBar" id="{126E8000-5049-4819-8A79-E3299D27E910}">
            <x14:dataBar minLength="0" maxLength="100" gradient="0">
              <x14:cfvo type="autoMin"/>
              <x14:cfvo type="autoMax"/>
              <x14:negativeFillColor rgb="FFFF0000"/>
              <x14:axisColor rgb="FF000000"/>
            </x14:dataBar>
          </x14:cfRule>
          <xm:sqref>F4:G4</xm:sqref>
        </x14:conditionalFormatting>
        <x14:conditionalFormatting xmlns:xm="http://schemas.microsoft.com/office/excel/2006/main">
          <x14:cfRule type="dataBar" id="{D600ABF0-A3B4-44B4-9B79-7C8909685638}">
            <x14:dataBar minLength="0" maxLength="100" gradient="0">
              <x14:cfvo type="autoMin"/>
              <x14:cfvo type="autoMax"/>
              <x14:negativeFillColor rgb="FFFF0000"/>
              <x14:axisColor rgb="FF000000"/>
            </x14:dataBar>
          </x14:cfRule>
          <xm:sqref>F5:G5</xm:sqref>
        </x14:conditionalFormatting>
        <x14:conditionalFormatting xmlns:xm="http://schemas.microsoft.com/office/excel/2006/main">
          <x14:cfRule type="dataBar" id="{C8AE975B-FC2A-456E-A67A-FE53ED42CD60}">
            <x14:dataBar minLength="0" maxLength="100" gradient="0">
              <x14:cfvo type="autoMin"/>
              <x14:cfvo type="autoMax"/>
              <x14:negativeFillColor rgb="FFFF0000"/>
              <x14:axisColor rgb="FF000000"/>
            </x14:dataBar>
          </x14:cfRule>
          <xm:sqref>F26:G26</xm:sqref>
        </x14:conditionalFormatting>
        <x14:conditionalFormatting xmlns:xm="http://schemas.microsoft.com/office/excel/2006/main">
          <x14:cfRule type="dataBar" id="{8031C632-E240-4761-B9CF-166C65F9D244}">
            <x14:dataBar minLength="0" maxLength="100" gradient="0">
              <x14:cfvo type="autoMin"/>
              <x14:cfvo type="autoMax"/>
              <x14:negativeFillColor rgb="FFFF0000"/>
              <x14:axisColor rgb="FF000000"/>
            </x14:dataBar>
          </x14:cfRule>
          <xm:sqref>F27:G35</xm:sqref>
        </x14:conditionalFormatting>
        <x14:conditionalFormatting xmlns:xm="http://schemas.microsoft.com/office/excel/2006/main">
          <x14:cfRule type="dataBar" id="{742D1BC3-3804-4A63-BE45-367C366C7954}">
            <x14:dataBar minLength="0" maxLength="100" gradient="0">
              <x14:cfvo type="autoMin"/>
              <x14:cfvo type="autoMax"/>
              <x14:negativeFillColor rgb="FFFF0000"/>
              <x14:axisColor rgb="FF000000"/>
            </x14:dataBar>
          </x14:cfRule>
          <xm:sqref>F35:G35</xm:sqref>
        </x14:conditionalFormatting>
        <x14:conditionalFormatting xmlns:xm="http://schemas.microsoft.com/office/excel/2006/main">
          <x14:cfRule type="dataBar" id="{DE94C8DB-F1A0-41BD-9853-7BBC953760E0}">
            <x14:dataBar minLength="0" maxLength="100" gradient="0">
              <x14:cfvo type="autoMin"/>
              <x14:cfvo type="autoMax"/>
              <x14:negativeFillColor rgb="FFFF0000"/>
              <x14:axisColor rgb="FF000000"/>
            </x14:dataBar>
          </x14:cfRule>
          <xm:sqref>G50:G73</xm:sqref>
        </x14:conditionalFormatting>
        <x14:conditionalFormatting xmlns:xm="http://schemas.microsoft.com/office/excel/2006/main">
          <x14:cfRule type="dataBar" id="{A8D29E89-0E9C-4038-BF4C-55A785FD9FEC}">
            <x14:dataBar minLength="0" maxLength="100" gradient="0">
              <x14:cfvo type="autoMin"/>
              <x14:cfvo type="autoMax"/>
              <x14:negativeFillColor rgb="FFFF0000"/>
              <x14:axisColor rgb="FF000000"/>
            </x14:dataBar>
          </x14:cfRule>
          <xm:sqref>G50:G83</xm:sqref>
        </x14:conditionalFormatting>
        <x14:conditionalFormatting xmlns:xm="http://schemas.microsoft.com/office/excel/2006/main">
          <x14:cfRule type="dataBar" id="{1904C4FE-8765-4C8A-80B3-4CF009256D8C}">
            <x14:dataBar minLength="0" maxLength="100" gradient="0">
              <x14:cfvo type="autoMin"/>
              <x14:cfvo type="autoMax"/>
              <x14:negativeFillColor rgb="FFFF0000"/>
              <x14:axisColor rgb="FF000000"/>
            </x14:dataBar>
          </x14:cfRule>
          <xm:sqref>G52</xm:sqref>
        </x14:conditionalFormatting>
        <x14:conditionalFormatting xmlns:xm="http://schemas.microsoft.com/office/excel/2006/main">
          <x14:cfRule type="dataBar" id="{51BD33FF-B0F4-4846-ABE9-B212E2908731}">
            <x14:dataBar minLength="0" maxLength="100" gradient="0">
              <x14:cfvo type="autoMin"/>
              <x14:cfvo type="autoMax"/>
              <x14:negativeFillColor rgb="FFFF0000"/>
              <x14:axisColor rgb="FF000000"/>
            </x14:dataBar>
          </x14:cfRule>
          <xm:sqref>G53</xm:sqref>
        </x14:conditionalFormatting>
        <x14:conditionalFormatting xmlns:xm="http://schemas.microsoft.com/office/excel/2006/main">
          <x14:cfRule type="dataBar" id="{CC232A1B-0E30-46AC-9A07-D836AE988973}">
            <x14:dataBar minLength="0" maxLength="100" gradient="0">
              <x14:cfvo type="autoMin"/>
              <x14:cfvo type="autoMax"/>
              <x14:negativeFillColor rgb="FFFF0000"/>
              <x14:axisColor rgb="FF000000"/>
            </x14:dataBar>
          </x14:cfRule>
          <xm:sqref>G74</xm:sqref>
        </x14:conditionalFormatting>
        <x14:conditionalFormatting xmlns:xm="http://schemas.microsoft.com/office/excel/2006/main">
          <x14:cfRule type="dataBar" id="{9016304C-C5B3-4632-B6FE-C40152D8C9BA}">
            <x14:dataBar minLength="0" maxLength="100" gradient="0">
              <x14:cfvo type="autoMin"/>
              <x14:cfvo type="autoMax"/>
              <x14:negativeFillColor rgb="FFFF0000"/>
              <x14:axisColor rgb="FF000000"/>
            </x14:dataBar>
          </x14:cfRule>
          <xm:sqref>G75:G83</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E67"/>
  <sheetViews>
    <sheetView view="pageBreakPreview" zoomScaleNormal="100" zoomScaleSheetLayoutView="100" workbookViewId="0">
      <selection activeCell="B1" sqref="B1:E1"/>
    </sheetView>
  </sheetViews>
  <sheetFormatPr baseColWidth="10" defaultColWidth="12" defaultRowHeight="11.25" x14ac:dyDescent="0.2"/>
  <cols>
    <col min="1" max="1" width="28.33203125" customWidth="1"/>
    <col min="2" max="2" width="17" customWidth="1"/>
    <col min="3" max="3" width="13.33203125" customWidth="1"/>
    <col min="4" max="4" width="12.5" bestFit="1" customWidth="1"/>
    <col min="5" max="5" width="23.6640625" bestFit="1" customWidth="1"/>
    <col min="6" max="6" width="17" customWidth="1"/>
    <col min="7" max="7" width="11.33203125" bestFit="1" customWidth="1"/>
    <col min="8" max="8" width="10.1640625" bestFit="1" customWidth="1"/>
    <col min="9" max="9" width="19.6640625" customWidth="1"/>
    <col min="10" max="10" width="17" customWidth="1"/>
    <col min="11" max="11" width="13.6640625" customWidth="1"/>
    <col min="12" max="12" width="11.5" bestFit="1" customWidth="1"/>
    <col min="13" max="13" width="19.6640625" customWidth="1"/>
    <col min="14" max="14" width="17" customWidth="1"/>
    <col min="15" max="15" width="14" bestFit="1" customWidth="1"/>
    <col min="16" max="16" width="16.5" bestFit="1" customWidth="1"/>
    <col min="17" max="17" width="19.6640625" customWidth="1"/>
    <col min="18" max="18" width="10.5" bestFit="1" customWidth="1"/>
    <col min="19" max="19" width="20.33203125" bestFit="1" customWidth="1"/>
    <col min="20" max="20" width="11.5" bestFit="1" customWidth="1"/>
    <col min="21" max="21" width="11.83203125" bestFit="1" customWidth="1"/>
    <col min="22" max="22" width="8.83203125" bestFit="1" customWidth="1"/>
    <col min="23" max="23" width="7" bestFit="1" customWidth="1"/>
    <col min="24" max="24" width="7.33203125" bestFit="1" customWidth="1"/>
    <col min="25" max="25" width="13.6640625" bestFit="1" customWidth="1"/>
  </cols>
  <sheetData>
    <row r="1" spans="1:17" ht="30" customHeight="1" thickBot="1" x14ac:dyDescent="0.25">
      <c r="A1" s="199" t="s">
        <v>310</v>
      </c>
      <c r="B1" s="922">
        <v>100000000</v>
      </c>
      <c r="C1" s="922"/>
      <c r="D1" s="922"/>
      <c r="E1" s="922"/>
      <c r="F1" s="200" t="s">
        <v>311</v>
      </c>
    </row>
    <row r="2" spans="1:17" s="1" customFormat="1" ht="12" customHeight="1" thickBot="1" x14ac:dyDescent="0.2">
      <c r="A2" s="910" t="s">
        <v>111</v>
      </c>
      <c r="B2" s="916" t="s">
        <v>183</v>
      </c>
      <c r="C2" s="917"/>
      <c r="D2" s="917"/>
      <c r="E2" s="917"/>
      <c r="F2" s="917"/>
      <c r="G2" s="917"/>
      <c r="H2" s="917"/>
      <c r="I2" s="917"/>
      <c r="J2" s="917"/>
      <c r="K2" s="917"/>
      <c r="L2" s="917"/>
      <c r="M2" s="917"/>
      <c r="N2" s="917"/>
      <c r="O2" s="917"/>
      <c r="P2" s="917"/>
      <c r="Q2" s="918"/>
    </row>
    <row r="3" spans="1:17" s="1" customFormat="1" ht="12" thickBot="1" x14ac:dyDescent="0.2">
      <c r="A3" s="911"/>
      <c r="B3" s="916" t="s">
        <v>184</v>
      </c>
      <c r="C3" s="917"/>
      <c r="D3" s="917"/>
      <c r="E3" s="918"/>
      <c r="F3" s="916" t="s">
        <v>185</v>
      </c>
      <c r="G3" s="917"/>
      <c r="H3" s="917"/>
      <c r="I3" s="918"/>
      <c r="J3" s="916" t="s">
        <v>186</v>
      </c>
      <c r="K3" s="917"/>
      <c r="L3" s="917"/>
      <c r="M3" s="918"/>
      <c r="N3" s="124"/>
      <c r="O3" s="923" t="s">
        <v>187</v>
      </c>
      <c r="P3" s="924"/>
      <c r="Q3" s="925"/>
    </row>
    <row r="4" spans="1:17" s="1" customFormat="1" ht="34.5" thickBot="1" x14ac:dyDescent="0.2">
      <c r="A4" s="926"/>
      <c r="B4" s="125" t="s">
        <v>188</v>
      </c>
      <c r="C4" s="38" t="s">
        <v>66</v>
      </c>
      <c r="D4" s="39" t="s">
        <v>71</v>
      </c>
      <c r="E4" s="40" t="s">
        <v>72</v>
      </c>
      <c r="F4" s="125" t="s">
        <v>188</v>
      </c>
      <c r="G4" s="38" t="s">
        <v>73</v>
      </c>
      <c r="H4" s="39" t="s">
        <v>74</v>
      </c>
      <c r="I4" s="37" t="s">
        <v>75</v>
      </c>
      <c r="J4" s="126" t="s">
        <v>188</v>
      </c>
      <c r="K4" s="38" t="s">
        <v>76</v>
      </c>
      <c r="L4" s="39" t="s">
        <v>77</v>
      </c>
      <c r="M4" s="40" t="s">
        <v>78</v>
      </c>
      <c r="N4" s="125" t="s">
        <v>188</v>
      </c>
      <c r="O4" s="44" t="s">
        <v>79</v>
      </c>
      <c r="P4" s="39" t="s">
        <v>80</v>
      </c>
      <c r="Q4" s="40" t="s">
        <v>81</v>
      </c>
    </row>
    <row r="5" spans="1:17" x14ac:dyDescent="0.2">
      <c r="A5" s="45" t="s">
        <v>113</v>
      </c>
      <c r="B5" s="138">
        <v>35</v>
      </c>
      <c r="C5" s="136">
        <v>0</v>
      </c>
      <c r="D5" s="137">
        <v>0</v>
      </c>
      <c r="E5" s="194">
        <f>466848.3955</f>
        <v>466848.39549999998</v>
      </c>
      <c r="F5" s="60"/>
      <c r="G5" s="61">
        <v>0</v>
      </c>
      <c r="H5" s="62">
        <v>0</v>
      </c>
      <c r="I5" s="63"/>
      <c r="J5" s="60"/>
      <c r="K5" s="61">
        <v>0</v>
      </c>
      <c r="L5" s="62">
        <v>0</v>
      </c>
      <c r="M5" s="63"/>
      <c r="N5" s="60"/>
      <c r="O5" s="61">
        <v>0</v>
      </c>
      <c r="P5" s="62">
        <v>0</v>
      </c>
      <c r="Q5" s="63"/>
    </row>
    <row r="6" spans="1:17" x14ac:dyDescent="0.2">
      <c r="A6" s="46" t="s">
        <v>116</v>
      </c>
      <c r="B6" s="139">
        <v>17</v>
      </c>
      <c r="C6" s="133">
        <v>0</v>
      </c>
      <c r="D6" s="134">
        <v>0</v>
      </c>
      <c r="E6" s="195">
        <f>17575.22537</f>
        <v>17575.22537</v>
      </c>
      <c r="F6" s="64"/>
      <c r="G6" s="65">
        <v>0</v>
      </c>
      <c r="H6" s="66">
        <v>0</v>
      </c>
      <c r="I6" s="67"/>
      <c r="J6" s="64"/>
      <c r="K6" s="65">
        <v>0</v>
      </c>
      <c r="L6" s="66">
        <v>0</v>
      </c>
      <c r="M6" s="67"/>
      <c r="N6" s="64"/>
      <c r="O6" s="65">
        <v>0</v>
      </c>
      <c r="P6" s="66">
        <v>0</v>
      </c>
      <c r="Q6" s="67"/>
    </row>
    <row r="7" spans="1:17" x14ac:dyDescent="0.2">
      <c r="A7" s="46" t="s">
        <v>120</v>
      </c>
      <c r="B7" s="139">
        <v>30</v>
      </c>
      <c r="C7" s="133">
        <v>0</v>
      </c>
      <c r="D7" s="134">
        <v>0</v>
      </c>
      <c r="E7" s="195">
        <f>130251.5997</f>
        <v>130251.59970000001</v>
      </c>
      <c r="F7" s="64"/>
      <c r="G7" s="65">
        <v>0</v>
      </c>
      <c r="H7" s="66">
        <v>0</v>
      </c>
      <c r="I7" s="67"/>
      <c r="J7" s="64"/>
      <c r="K7" s="65">
        <v>0</v>
      </c>
      <c r="L7" s="66">
        <v>0</v>
      </c>
      <c r="M7" s="67"/>
      <c r="N7" s="64"/>
      <c r="O7" s="65">
        <v>0</v>
      </c>
      <c r="P7" s="66">
        <v>0</v>
      </c>
      <c r="Q7" s="67"/>
    </row>
    <row r="8" spans="1:17" x14ac:dyDescent="0.2">
      <c r="A8" s="46" t="s">
        <v>123</v>
      </c>
      <c r="B8" s="139">
        <v>31</v>
      </c>
      <c r="C8" s="133">
        <v>0</v>
      </c>
      <c r="D8" s="134">
        <v>0</v>
      </c>
      <c r="E8" s="195">
        <f>195320.1239</f>
        <v>195320.12390000001</v>
      </c>
      <c r="F8" s="64"/>
      <c r="G8" s="65">
        <v>0</v>
      </c>
      <c r="H8" s="66">
        <v>0</v>
      </c>
      <c r="I8" s="67"/>
      <c r="J8" s="64"/>
      <c r="K8" s="65">
        <v>0</v>
      </c>
      <c r="L8" s="66">
        <v>0</v>
      </c>
      <c r="M8" s="67"/>
      <c r="N8" s="64"/>
      <c r="O8" s="65">
        <v>0</v>
      </c>
      <c r="P8" s="66">
        <v>0</v>
      </c>
      <c r="Q8" s="67"/>
    </row>
    <row r="9" spans="1:17" x14ac:dyDescent="0.2">
      <c r="A9" s="46" t="s">
        <v>126</v>
      </c>
      <c r="B9" s="139">
        <v>44</v>
      </c>
      <c r="C9" s="133">
        <v>0</v>
      </c>
      <c r="D9" s="134">
        <v>0</v>
      </c>
      <c r="E9" s="195">
        <f>109976.3438</f>
        <v>109976.3438</v>
      </c>
      <c r="F9" s="64"/>
      <c r="G9" s="65">
        <v>0</v>
      </c>
      <c r="H9" s="66">
        <v>0</v>
      </c>
      <c r="I9" s="67"/>
      <c r="J9" s="64"/>
      <c r="K9" s="65">
        <v>0</v>
      </c>
      <c r="L9" s="66">
        <v>0</v>
      </c>
      <c r="M9" s="67"/>
      <c r="N9" s="64"/>
      <c r="O9" s="65">
        <v>0</v>
      </c>
      <c r="P9" s="66">
        <v>0</v>
      </c>
      <c r="Q9" s="67"/>
    </row>
    <row r="10" spans="1:17" x14ac:dyDescent="0.2">
      <c r="A10" s="46" t="s">
        <v>128</v>
      </c>
      <c r="B10" s="139">
        <v>21</v>
      </c>
      <c r="C10" s="133">
        <v>0</v>
      </c>
      <c r="D10" s="134">
        <v>0</v>
      </c>
      <c r="E10" s="195">
        <f>392948.7797</f>
        <v>392948.77970000001</v>
      </c>
      <c r="F10" s="64"/>
      <c r="G10" s="65">
        <v>0</v>
      </c>
      <c r="H10" s="66">
        <v>0</v>
      </c>
      <c r="I10" s="67"/>
      <c r="J10" s="64"/>
      <c r="K10" s="65">
        <v>0</v>
      </c>
      <c r="L10" s="66">
        <v>0</v>
      </c>
      <c r="M10" s="67"/>
      <c r="N10" s="64"/>
      <c r="O10" s="65">
        <v>0</v>
      </c>
      <c r="P10" s="66">
        <v>0</v>
      </c>
      <c r="Q10" s="67"/>
    </row>
    <row r="11" spans="1:17" x14ac:dyDescent="0.2">
      <c r="A11" s="46" t="s">
        <v>130</v>
      </c>
      <c r="B11" s="139">
        <v>41</v>
      </c>
      <c r="C11" s="133">
        <v>0</v>
      </c>
      <c r="D11" s="134">
        <v>0</v>
      </c>
      <c r="E11" s="195">
        <f>74756.82539</f>
        <v>74756.825389999998</v>
      </c>
      <c r="F11" s="64"/>
      <c r="G11" s="65">
        <v>0</v>
      </c>
      <c r="H11" s="66">
        <v>0</v>
      </c>
      <c r="I11" s="67"/>
      <c r="J11" s="64"/>
      <c r="K11" s="65">
        <v>0</v>
      </c>
      <c r="L11" s="66">
        <v>0</v>
      </c>
      <c r="M11" s="67"/>
      <c r="N11" s="64"/>
      <c r="O11" s="65">
        <v>0</v>
      </c>
      <c r="P11" s="66">
        <v>0</v>
      </c>
      <c r="Q11" s="67"/>
    </row>
    <row r="12" spans="1:17" x14ac:dyDescent="0.2">
      <c r="A12" s="46" t="s">
        <v>13</v>
      </c>
      <c r="B12" s="139">
        <v>31</v>
      </c>
      <c r="C12" s="133">
        <v>0</v>
      </c>
      <c r="D12" s="134">
        <v>0</v>
      </c>
      <c r="E12" s="195">
        <f>85496.22647</f>
        <v>85496.226469999994</v>
      </c>
      <c r="F12" s="64"/>
      <c r="G12" s="65">
        <v>0</v>
      </c>
      <c r="H12" s="66">
        <v>0</v>
      </c>
      <c r="I12" s="67"/>
      <c r="J12" s="64"/>
      <c r="K12" s="65">
        <v>0</v>
      </c>
      <c r="L12" s="66">
        <v>0</v>
      </c>
      <c r="M12" s="67"/>
      <c r="N12" s="64"/>
      <c r="O12" s="65">
        <v>0</v>
      </c>
      <c r="P12" s="66">
        <v>0</v>
      </c>
      <c r="Q12" s="67"/>
    </row>
    <row r="13" spans="1:17" x14ac:dyDescent="0.2">
      <c r="A13" s="46" t="s">
        <v>134</v>
      </c>
      <c r="B13" s="139">
        <v>22</v>
      </c>
      <c r="C13" s="133">
        <v>0</v>
      </c>
      <c r="D13" s="134">
        <v>0</v>
      </c>
      <c r="E13" s="195">
        <f>26282.1865</f>
        <v>26282.1865</v>
      </c>
      <c r="F13" s="64"/>
      <c r="G13" s="65">
        <v>0</v>
      </c>
      <c r="H13" s="66">
        <v>0</v>
      </c>
      <c r="I13" s="67"/>
      <c r="J13" s="64"/>
      <c r="K13" s="65">
        <v>0</v>
      </c>
      <c r="L13" s="66">
        <v>0</v>
      </c>
      <c r="M13" s="67"/>
      <c r="N13" s="64"/>
      <c r="O13" s="65">
        <v>0</v>
      </c>
      <c r="P13" s="66">
        <v>0</v>
      </c>
      <c r="Q13" s="67"/>
    </row>
    <row r="14" spans="1:17" x14ac:dyDescent="0.2">
      <c r="A14" s="46" t="s">
        <v>136</v>
      </c>
      <c r="B14" s="139">
        <v>26</v>
      </c>
      <c r="C14" s="133">
        <v>0</v>
      </c>
      <c r="D14" s="134">
        <v>0</v>
      </c>
      <c r="E14" s="195">
        <f>193879.4035</f>
        <v>193879.40349999999</v>
      </c>
      <c r="F14" s="64"/>
      <c r="G14" s="65">
        <v>0</v>
      </c>
      <c r="H14" s="66">
        <v>0</v>
      </c>
      <c r="I14" s="67"/>
      <c r="J14" s="64"/>
      <c r="K14" s="65">
        <v>0</v>
      </c>
      <c r="L14" s="66">
        <v>0</v>
      </c>
      <c r="M14" s="67"/>
      <c r="N14" s="64"/>
      <c r="O14" s="65">
        <v>0</v>
      </c>
      <c r="P14" s="66">
        <v>0</v>
      </c>
      <c r="Q14" s="67"/>
    </row>
    <row r="15" spans="1:17" x14ac:dyDescent="0.2">
      <c r="A15" s="46" t="s">
        <v>189</v>
      </c>
      <c r="B15" s="139">
        <v>22</v>
      </c>
      <c r="C15" s="133">
        <v>0</v>
      </c>
      <c r="D15" s="134">
        <v>0</v>
      </c>
      <c r="E15" s="195">
        <f>70857.80572</f>
        <v>70857.805720000004</v>
      </c>
      <c r="F15" s="64"/>
      <c r="G15" s="65">
        <v>0</v>
      </c>
      <c r="H15" s="66">
        <v>0</v>
      </c>
      <c r="I15" s="67"/>
      <c r="J15" s="64"/>
      <c r="K15" s="65">
        <v>0</v>
      </c>
      <c r="L15" s="66">
        <v>0</v>
      </c>
      <c r="M15" s="67"/>
      <c r="N15" s="64"/>
      <c r="O15" s="65">
        <v>0</v>
      </c>
      <c r="P15" s="66">
        <v>0</v>
      </c>
      <c r="Q15" s="67"/>
    </row>
    <row r="16" spans="1:17" x14ac:dyDescent="0.2">
      <c r="A16" s="46" t="s">
        <v>140</v>
      </c>
      <c r="B16" s="139">
        <v>25</v>
      </c>
      <c r="C16" s="133">
        <v>0</v>
      </c>
      <c r="D16" s="134">
        <v>0</v>
      </c>
      <c r="E16" s="195">
        <f>71321.92401</f>
        <v>71321.924010000002</v>
      </c>
      <c r="F16" s="64"/>
      <c r="G16" s="65">
        <v>0</v>
      </c>
      <c r="H16" s="66">
        <v>0</v>
      </c>
      <c r="I16" s="67"/>
      <c r="J16" s="64"/>
      <c r="K16" s="65">
        <v>0</v>
      </c>
      <c r="L16" s="66">
        <v>0</v>
      </c>
      <c r="M16" s="67"/>
      <c r="N16" s="64"/>
      <c r="O16" s="65">
        <v>0</v>
      </c>
      <c r="P16" s="66">
        <v>0</v>
      </c>
      <c r="Q16" s="67"/>
    </row>
    <row r="17" spans="1:25" x14ac:dyDescent="0.2">
      <c r="A17" s="46" t="s">
        <v>142</v>
      </c>
      <c r="B17" s="139">
        <v>55</v>
      </c>
      <c r="C17" s="133">
        <v>0</v>
      </c>
      <c r="D17" s="134">
        <v>0</v>
      </c>
      <c r="E17" s="195">
        <f>455728.7158</f>
        <v>455728.71580000001</v>
      </c>
      <c r="F17" s="64"/>
      <c r="G17" s="65">
        <v>0</v>
      </c>
      <c r="H17" s="66">
        <v>0</v>
      </c>
      <c r="I17" s="67"/>
      <c r="J17" s="64"/>
      <c r="K17" s="65">
        <v>0</v>
      </c>
      <c r="L17" s="66">
        <v>0</v>
      </c>
      <c r="M17" s="67"/>
      <c r="N17" s="64"/>
      <c r="O17" s="65">
        <v>0</v>
      </c>
      <c r="P17" s="66">
        <v>0</v>
      </c>
      <c r="Q17" s="67"/>
    </row>
    <row r="18" spans="1:25" x14ac:dyDescent="0.2">
      <c r="A18" s="46" t="s">
        <v>144</v>
      </c>
      <c r="B18" s="139">
        <v>27</v>
      </c>
      <c r="C18" s="133">
        <v>0</v>
      </c>
      <c r="D18" s="134">
        <v>0</v>
      </c>
      <c r="E18" s="195">
        <f>41263.6893</f>
        <v>41263.689299999998</v>
      </c>
      <c r="F18" s="64"/>
      <c r="G18" s="65">
        <v>0</v>
      </c>
      <c r="H18" s="66">
        <v>0</v>
      </c>
      <c r="I18" s="67"/>
      <c r="J18" s="64"/>
      <c r="K18" s="65">
        <v>0</v>
      </c>
      <c r="L18" s="66">
        <v>0</v>
      </c>
      <c r="M18" s="67"/>
      <c r="N18" s="64"/>
      <c r="O18" s="65">
        <v>0</v>
      </c>
      <c r="P18" s="66">
        <v>0</v>
      </c>
      <c r="Q18" s="67"/>
    </row>
    <row r="19" spans="1:25" ht="22.5" x14ac:dyDescent="0.2">
      <c r="A19" s="46" t="s">
        <v>146</v>
      </c>
      <c r="B19" s="139">
        <v>39</v>
      </c>
      <c r="C19" s="133">
        <v>0</v>
      </c>
      <c r="D19" s="134">
        <v>0</v>
      </c>
      <c r="E19" s="195">
        <f>334456.9483</f>
        <v>334456.94829999999</v>
      </c>
      <c r="F19" s="64"/>
      <c r="G19" s="65">
        <v>0</v>
      </c>
      <c r="H19" s="66">
        <v>0</v>
      </c>
      <c r="I19" s="67"/>
      <c r="J19" s="64"/>
      <c r="K19" s="65">
        <v>0</v>
      </c>
      <c r="L19" s="66">
        <v>0</v>
      </c>
      <c r="M19" s="67"/>
      <c r="N19" s="64"/>
      <c r="O19" s="65">
        <v>0</v>
      </c>
      <c r="P19" s="66">
        <v>0</v>
      </c>
      <c r="Q19" s="67"/>
    </row>
    <row r="20" spans="1:25" x14ac:dyDescent="0.2">
      <c r="A20" s="46" t="s">
        <v>148</v>
      </c>
      <c r="B20" s="139">
        <v>25</v>
      </c>
      <c r="C20" s="133">
        <v>0</v>
      </c>
      <c r="D20" s="134">
        <v>0</v>
      </c>
      <c r="E20" s="195">
        <f>217150.7422</f>
        <v>217150.74220000001</v>
      </c>
      <c r="F20" s="64"/>
      <c r="G20" s="65">
        <v>0</v>
      </c>
      <c r="H20" s="66">
        <v>0</v>
      </c>
      <c r="I20" s="67"/>
      <c r="J20" s="64"/>
      <c r="K20" s="65">
        <v>0</v>
      </c>
      <c r="L20" s="66">
        <v>0</v>
      </c>
      <c r="M20" s="67"/>
      <c r="N20" s="64"/>
      <c r="O20" s="65">
        <v>0</v>
      </c>
      <c r="P20" s="66">
        <v>0</v>
      </c>
      <c r="Q20" s="67"/>
    </row>
    <row r="21" spans="1:25" x14ac:dyDescent="0.2">
      <c r="A21" s="46" t="s">
        <v>150</v>
      </c>
      <c r="B21" s="139">
        <v>21</v>
      </c>
      <c r="C21" s="133">
        <v>0</v>
      </c>
      <c r="D21" s="134">
        <v>0</v>
      </c>
      <c r="E21" s="195">
        <f>146750.8529</f>
        <v>146750.8529</v>
      </c>
      <c r="F21" s="64"/>
      <c r="G21" s="65">
        <v>0</v>
      </c>
      <c r="H21" s="66">
        <v>0</v>
      </c>
      <c r="I21" s="67"/>
      <c r="J21" s="64"/>
      <c r="K21" s="65">
        <v>0</v>
      </c>
      <c r="L21" s="66">
        <v>0</v>
      </c>
      <c r="M21" s="67"/>
      <c r="N21" s="64"/>
      <c r="O21" s="65">
        <v>0</v>
      </c>
      <c r="P21" s="66">
        <v>0</v>
      </c>
      <c r="Q21" s="67"/>
    </row>
    <row r="22" spans="1:25" x14ac:dyDescent="0.2">
      <c r="A22" s="46" t="s">
        <v>152</v>
      </c>
      <c r="B22" s="139">
        <v>23</v>
      </c>
      <c r="C22" s="133">
        <v>0</v>
      </c>
      <c r="D22" s="134">
        <v>0</v>
      </c>
      <c r="E22" s="195">
        <f>450163.9205</f>
        <v>450163.92050000001</v>
      </c>
      <c r="F22" s="64"/>
      <c r="G22" s="65">
        <v>0</v>
      </c>
      <c r="H22" s="66">
        <v>0</v>
      </c>
      <c r="I22" s="67"/>
      <c r="J22" s="64"/>
      <c r="K22" s="65">
        <v>0</v>
      </c>
      <c r="L22" s="66">
        <v>0</v>
      </c>
      <c r="M22" s="67"/>
      <c r="N22" s="64"/>
      <c r="O22" s="65">
        <v>0</v>
      </c>
      <c r="P22" s="66">
        <v>0</v>
      </c>
      <c r="Q22" s="67"/>
    </row>
    <row r="23" spans="1:25" x14ac:dyDescent="0.2">
      <c r="A23" s="46" t="s">
        <v>154</v>
      </c>
      <c r="B23" s="139">
        <v>40</v>
      </c>
      <c r="C23" s="133">
        <v>0</v>
      </c>
      <c r="D23" s="134">
        <v>0</v>
      </c>
      <c r="E23" s="195">
        <f>265378.8813</f>
        <v>265378.88130000001</v>
      </c>
      <c r="F23" s="64"/>
      <c r="G23" s="65">
        <v>0</v>
      </c>
      <c r="H23" s="66">
        <v>0</v>
      </c>
      <c r="I23" s="67"/>
      <c r="J23" s="64"/>
      <c r="K23" s="65">
        <v>0</v>
      </c>
      <c r="L23" s="66">
        <v>0</v>
      </c>
      <c r="M23" s="67"/>
      <c r="N23" s="64"/>
      <c r="O23" s="65">
        <v>0</v>
      </c>
      <c r="P23" s="66">
        <v>0</v>
      </c>
      <c r="Q23" s="67"/>
    </row>
    <row r="24" spans="1:25" ht="12" thickBot="1" x14ac:dyDescent="0.25">
      <c r="A24" s="68" t="s">
        <v>156</v>
      </c>
      <c r="B24" s="140">
        <v>38</v>
      </c>
      <c r="C24" s="141">
        <v>0</v>
      </c>
      <c r="D24" s="142">
        <v>0</v>
      </c>
      <c r="E24" s="196">
        <f>115861.4833</f>
        <v>115861.48330000001</v>
      </c>
      <c r="F24" s="69"/>
      <c r="G24" s="70">
        <v>0</v>
      </c>
      <c r="H24" s="71">
        <v>0</v>
      </c>
      <c r="I24" s="72"/>
      <c r="J24" s="69"/>
      <c r="K24" s="70">
        <v>0</v>
      </c>
      <c r="L24" s="71">
        <v>0</v>
      </c>
      <c r="M24" s="72"/>
      <c r="N24" s="69"/>
      <c r="O24" s="70">
        <v>0</v>
      </c>
      <c r="P24" s="71">
        <v>0</v>
      </c>
      <c r="Q24" s="72"/>
    </row>
    <row r="25" spans="1:25" ht="12" thickBot="1" x14ac:dyDescent="0.25">
      <c r="A25" s="73" t="s">
        <v>37</v>
      </c>
      <c r="B25" s="74">
        <f>SUM(B5:B24)</f>
        <v>613</v>
      </c>
      <c r="C25" s="74">
        <f t="shared" ref="C25:Q25" si="0">SUM(C5:C24)</f>
        <v>0</v>
      </c>
      <c r="D25" s="74">
        <v>0</v>
      </c>
      <c r="E25" s="74">
        <f t="shared" si="0"/>
        <v>3862270.0731600001</v>
      </c>
      <c r="F25" s="74">
        <f>SUM(F5:F24)</f>
        <v>0</v>
      </c>
      <c r="G25" s="74">
        <f t="shared" si="0"/>
        <v>0</v>
      </c>
      <c r="H25" s="74">
        <f t="shared" si="0"/>
        <v>0</v>
      </c>
      <c r="I25" s="74">
        <f t="shared" si="0"/>
        <v>0</v>
      </c>
      <c r="J25" s="74">
        <f>SUM(J5:J24)</f>
        <v>0</v>
      </c>
      <c r="K25" s="74">
        <f t="shared" si="0"/>
        <v>0</v>
      </c>
      <c r="L25" s="74">
        <f t="shared" si="0"/>
        <v>0</v>
      </c>
      <c r="M25" s="74">
        <f t="shared" si="0"/>
        <v>0</v>
      </c>
      <c r="N25" s="74">
        <f>SUM(N5:N24)</f>
        <v>0</v>
      </c>
      <c r="O25" s="74">
        <f t="shared" si="0"/>
        <v>0</v>
      </c>
      <c r="P25" s="74">
        <f t="shared" si="0"/>
        <v>0</v>
      </c>
      <c r="Q25" s="74">
        <f t="shared" si="0"/>
        <v>0</v>
      </c>
    </row>
    <row r="26" spans="1:25" ht="12.75" thickBot="1" x14ac:dyDescent="0.25">
      <c r="A26" s="75"/>
      <c r="B26" s="75"/>
      <c r="C26" s="927">
        <f>SUM(C25:E25)</f>
        <v>3862270.0731600001</v>
      </c>
      <c r="D26" s="928"/>
      <c r="E26" s="929"/>
      <c r="F26" s="75"/>
      <c r="G26" s="927">
        <f t="shared" ref="G26" si="1">SUM(G25:I25)</f>
        <v>0</v>
      </c>
      <c r="H26" s="928"/>
      <c r="I26" s="929"/>
      <c r="J26" s="75"/>
      <c r="K26" s="927">
        <f t="shared" ref="K26" si="2">SUM(K25:M25)</f>
        <v>0</v>
      </c>
      <c r="L26" s="928"/>
      <c r="M26" s="929"/>
      <c r="N26" s="75"/>
      <c r="O26" s="927">
        <f t="shared" ref="O26" si="3">SUM(O25:Q25)</f>
        <v>0</v>
      </c>
      <c r="P26" s="928"/>
      <c r="Q26" s="929"/>
    </row>
    <row r="28" spans="1:25" ht="12" thickBot="1" x14ac:dyDescent="0.25"/>
    <row r="29" spans="1:25" s="50" customFormat="1" ht="27.75" thickBot="1" x14ac:dyDescent="0.2">
      <c r="A29" s="47"/>
      <c r="B29" s="48" t="s">
        <v>113</v>
      </c>
      <c r="C29" s="48" t="s">
        <v>116</v>
      </c>
      <c r="D29" s="48" t="s">
        <v>120</v>
      </c>
      <c r="E29" s="48" t="s">
        <v>123</v>
      </c>
      <c r="F29" s="48" t="s">
        <v>126</v>
      </c>
      <c r="G29" s="48" t="s">
        <v>128</v>
      </c>
      <c r="H29" s="48" t="s">
        <v>130</v>
      </c>
      <c r="I29" s="48" t="s">
        <v>132</v>
      </c>
      <c r="J29" s="48" t="s">
        <v>134</v>
      </c>
      <c r="K29" s="48" t="s">
        <v>136</v>
      </c>
      <c r="L29" s="48" t="s">
        <v>189</v>
      </c>
      <c r="M29" s="48" t="s">
        <v>140</v>
      </c>
      <c r="N29" s="48" t="s">
        <v>142</v>
      </c>
      <c r="O29" s="48" t="s">
        <v>144</v>
      </c>
      <c r="P29" s="48" t="s">
        <v>146</v>
      </c>
      <c r="Q29" s="48" t="s">
        <v>148</v>
      </c>
      <c r="R29" s="48" t="s">
        <v>150</v>
      </c>
      <c r="S29" s="48" t="s">
        <v>152</v>
      </c>
      <c r="T29" s="48" t="s">
        <v>154</v>
      </c>
      <c r="U29" s="48" t="s">
        <v>156</v>
      </c>
      <c r="Y29" s="49"/>
    </row>
    <row r="30" spans="1:25" s="47" customFormat="1" ht="9" x14ac:dyDescent="0.2">
      <c r="A30" s="51" t="s">
        <v>184</v>
      </c>
      <c r="B30" s="52">
        <f>SUM(C5:E5)</f>
        <v>466848.39549999998</v>
      </c>
      <c r="C30" s="52">
        <f>SUM(C6:E6)</f>
        <v>17575.22537</v>
      </c>
      <c r="D30" s="52">
        <f>SUM(C7:E7)</f>
        <v>130251.59970000001</v>
      </c>
      <c r="E30" s="52">
        <f>SUM(C8:E8)</f>
        <v>195320.12390000001</v>
      </c>
      <c r="F30" s="52">
        <f>SUM(C9:E9)</f>
        <v>109976.3438</v>
      </c>
      <c r="G30" s="52">
        <f>SUM(C10:E10)</f>
        <v>392948.77970000001</v>
      </c>
      <c r="H30" s="52">
        <f>SUM(C11:E11)</f>
        <v>74756.825389999998</v>
      </c>
      <c r="I30" s="52">
        <f>SUM(C12:E12)</f>
        <v>85496.226469999994</v>
      </c>
      <c r="J30" s="52">
        <f>SUM(C13:E13)</f>
        <v>26282.1865</v>
      </c>
      <c r="K30" s="52">
        <f>SUM(C14:E14)</f>
        <v>193879.40349999999</v>
      </c>
      <c r="L30" s="52">
        <f>SUM(C15:E15)</f>
        <v>70857.805720000004</v>
      </c>
      <c r="M30" s="52">
        <f>SUM(C16:E16)</f>
        <v>71321.924010000002</v>
      </c>
      <c r="N30" s="52">
        <f>SUM(C17:E17)</f>
        <v>455728.71580000001</v>
      </c>
      <c r="O30" s="52">
        <f>SUM(C18:E18)</f>
        <v>41263.689299999998</v>
      </c>
      <c r="P30" s="52">
        <f>SUM(C19:E19)</f>
        <v>334456.94829999999</v>
      </c>
      <c r="Q30" s="52">
        <f>SUM(C20:E20)</f>
        <v>217150.74220000001</v>
      </c>
      <c r="R30" s="52">
        <f>SUM(C21:E21)</f>
        <v>146750.8529</v>
      </c>
      <c r="S30" s="52">
        <f>SUM(C22:E22)</f>
        <v>450163.92050000001</v>
      </c>
      <c r="T30" s="52">
        <f>SUM(C23:E23)</f>
        <v>265378.88130000001</v>
      </c>
      <c r="U30" s="53">
        <f>SUM(C24:E24)</f>
        <v>115861.48330000001</v>
      </c>
      <c r="Y30" s="915"/>
    </row>
    <row r="31" spans="1:25" s="50" customFormat="1" ht="9" x14ac:dyDescent="0.15">
      <c r="A31" s="54" t="s">
        <v>185</v>
      </c>
      <c r="B31" s="55">
        <f>SUM(G5:I5)</f>
        <v>0</v>
      </c>
      <c r="C31" s="55">
        <f>SUM(G6:I6)</f>
        <v>0</v>
      </c>
      <c r="D31" s="55">
        <f>SUM(G7:I7)</f>
        <v>0</v>
      </c>
      <c r="E31" s="55">
        <f>SUM(G8:I8)</f>
        <v>0</v>
      </c>
      <c r="F31" s="55">
        <f>SUM(G9:I9)</f>
        <v>0</v>
      </c>
      <c r="G31" s="55">
        <f>SUM(G10:I10)</f>
        <v>0</v>
      </c>
      <c r="H31" s="55">
        <f>SUM(G11:I11)</f>
        <v>0</v>
      </c>
      <c r="I31" s="55">
        <f>SUM(G12:I12)</f>
        <v>0</v>
      </c>
      <c r="J31" s="55">
        <f>SUM(G13:I13)</f>
        <v>0</v>
      </c>
      <c r="K31" s="55">
        <f>SUM(G14:I14)</f>
        <v>0</v>
      </c>
      <c r="L31" s="55">
        <f>SUM(G15:I15)</f>
        <v>0</v>
      </c>
      <c r="M31" s="55">
        <f>SUM(G16:I16)</f>
        <v>0</v>
      </c>
      <c r="N31" s="55">
        <f>SUM(G17:I17)</f>
        <v>0</v>
      </c>
      <c r="O31" s="55">
        <f>SUM(G18:I18)</f>
        <v>0</v>
      </c>
      <c r="P31" s="55">
        <f>SUM(G19:I19)</f>
        <v>0</v>
      </c>
      <c r="Q31" s="55">
        <f>SUM(G20:I20)</f>
        <v>0</v>
      </c>
      <c r="R31" s="55">
        <f>SUM(G21:I21)</f>
        <v>0</v>
      </c>
      <c r="S31" s="55">
        <f>SUM(G22:I22)</f>
        <v>0</v>
      </c>
      <c r="T31" s="55">
        <f>SUM(G23:I23)</f>
        <v>0</v>
      </c>
      <c r="U31" s="56">
        <f>SUM(G24:I24)</f>
        <v>0</v>
      </c>
      <c r="Y31" s="915"/>
    </row>
    <row r="32" spans="1:25" s="50" customFormat="1" ht="9" x14ac:dyDescent="0.15">
      <c r="A32" s="54" t="s">
        <v>186</v>
      </c>
      <c r="B32" s="55">
        <f>SUM(H5:K5)</f>
        <v>0</v>
      </c>
      <c r="C32" s="55">
        <f>SUM(H6:K6)</f>
        <v>0</v>
      </c>
      <c r="D32" s="55">
        <f>SUM(H7:K7)</f>
        <v>0</v>
      </c>
      <c r="E32" s="55">
        <f>SUM(H8:K8)</f>
        <v>0</v>
      </c>
      <c r="F32" s="55">
        <f>SUM(H9:K9)</f>
        <v>0</v>
      </c>
      <c r="G32" s="55">
        <f>SUM(H10:K10)</f>
        <v>0</v>
      </c>
      <c r="H32" s="55">
        <f>SUM(H11:K11)</f>
        <v>0</v>
      </c>
      <c r="I32" s="55">
        <f>SUM(H12:K12)</f>
        <v>0</v>
      </c>
      <c r="J32" s="55">
        <f>SUM(H13:K13)</f>
        <v>0</v>
      </c>
      <c r="K32" s="55">
        <f>SUM(H14:K14)</f>
        <v>0</v>
      </c>
      <c r="L32" s="55">
        <f>SUM(H15:K15)</f>
        <v>0</v>
      </c>
      <c r="M32" s="55">
        <f>SUM(H16:K16)</f>
        <v>0</v>
      </c>
      <c r="N32" s="55">
        <f>SUM(H17:K17)</f>
        <v>0</v>
      </c>
      <c r="O32" s="55">
        <f>SUM(H18:K18)</f>
        <v>0</v>
      </c>
      <c r="P32" s="55">
        <f>SUM(H19:K19)</f>
        <v>0</v>
      </c>
      <c r="Q32" s="55">
        <f>SUM(H20:K20)</f>
        <v>0</v>
      </c>
      <c r="R32" s="55">
        <f>SUM(H21:K21)</f>
        <v>0</v>
      </c>
      <c r="S32" s="55">
        <f>SUM(H22:K22)</f>
        <v>0</v>
      </c>
      <c r="T32" s="55">
        <f>SUM(H23:K23)</f>
        <v>0</v>
      </c>
      <c r="U32" s="56">
        <f>SUM(H24:K24)</f>
        <v>0</v>
      </c>
      <c r="Y32" s="915"/>
    </row>
    <row r="33" spans="1:31" s="50" customFormat="1" ht="9.75" thickBot="1" x14ac:dyDescent="0.2">
      <c r="A33" s="57" t="s">
        <v>187</v>
      </c>
      <c r="B33" s="58">
        <f>SUM(I5:L5)</f>
        <v>0</v>
      </c>
      <c r="C33" s="58">
        <f>SUM(I6:L6)</f>
        <v>0</v>
      </c>
      <c r="D33" s="58">
        <f>SUM(I7:L7)</f>
        <v>0</v>
      </c>
      <c r="E33" s="58">
        <f>SUM(I8:L8)</f>
        <v>0</v>
      </c>
      <c r="F33" s="58">
        <f>SUM(I9:L9)</f>
        <v>0</v>
      </c>
      <c r="G33" s="58">
        <f>SUM(I10:L10)</f>
        <v>0</v>
      </c>
      <c r="H33" s="58">
        <f>SUM(I11:L11)</f>
        <v>0</v>
      </c>
      <c r="I33" s="58">
        <f>SUM(I12:L12)</f>
        <v>0</v>
      </c>
      <c r="J33" s="58">
        <f>SUM(I13:L13)</f>
        <v>0</v>
      </c>
      <c r="K33" s="58">
        <f>SUM(I14:L14)</f>
        <v>0</v>
      </c>
      <c r="L33" s="58">
        <f>SUM(I15:L15)</f>
        <v>0</v>
      </c>
      <c r="M33" s="58">
        <f>SUM(I16:L16)</f>
        <v>0</v>
      </c>
      <c r="N33" s="58">
        <f>SUM(I17:L17)</f>
        <v>0</v>
      </c>
      <c r="O33" s="58">
        <f>SUM(I18:L18)</f>
        <v>0</v>
      </c>
      <c r="P33" s="58">
        <f>SUM(I19:L19)</f>
        <v>0</v>
      </c>
      <c r="Q33" s="58">
        <f>SUM(I20:L20)</f>
        <v>0</v>
      </c>
      <c r="R33" s="58">
        <f>SUM(I21:L21)</f>
        <v>0</v>
      </c>
      <c r="S33" s="58">
        <f>SUM(I22:L22)</f>
        <v>0</v>
      </c>
      <c r="T33" s="58">
        <f>SUM(I23:L23)</f>
        <v>0</v>
      </c>
      <c r="U33" s="59">
        <f>SUM(I24:L24)</f>
        <v>0</v>
      </c>
      <c r="Y33" s="909"/>
    </row>
    <row r="34" spans="1:31" x14ac:dyDescent="0.2">
      <c r="Y34" s="909"/>
    </row>
    <row r="35" spans="1:31" ht="12" thickBot="1" x14ac:dyDescent="0.25">
      <c r="Y35" s="909"/>
    </row>
    <row r="36" spans="1:31" ht="12" customHeight="1" thickBot="1" x14ac:dyDescent="0.25">
      <c r="A36" s="910" t="s">
        <v>190</v>
      </c>
      <c r="B36" s="916" t="s">
        <v>191</v>
      </c>
      <c r="C36" s="917"/>
      <c r="D36" s="917"/>
      <c r="E36" s="917"/>
      <c r="F36" s="917"/>
      <c r="G36" s="917"/>
      <c r="H36" s="917"/>
      <c r="I36" s="917"/>
      <c r="J36" s="917"/>
      <c r="K36" s="917"/>
      <c r="L36" s="917"/>
      <c r="M36" s="917"/>
      <c r="N36" s="917"/>
      <c r="O36" s="917"/>
      <c r="P36" s="917"/>
      <c r="Q36" s="918"/>
      <c r="R36" s="1"/>
      <c r="S36" s="1"/>
      <c r="T36" s="1"/>
      <c r="U36" s="1"/>
      <c r="V36" s="1"/>
      <c r="W36" s="1"/>
      <c r="X36" s="1"/>
      <c r="Y36" s="1"/>
      <c r="Z36" s="1"/>
      <c r="AA36" s="1"/>
      <c r="AB36" s="1"/>
      <c r="AC36" s="1"/>
      <c r="AD36" s="1"/>
      <c r="AE36" s="1"/>
    </row>
    <row r="37" spans="1:31" ht="12.75" thickBot="1" x14ac:dyDescent="0.25">
      <c r="A37" s="911"/>
      <c r="B37" s="916" t="s">
        <v>184</v>
      </c>
      <c r="C37" s="917"/>
      <c r="D37" s="917"/>
      <c r="E37" s="918"/>
      <c r="F37" s="919" t="s">
        <v>185</v>
      </c>
      <c r="G37" s="920"/>
      <c r="H37" s="920"/>
      <c r="I37" s="921"/>
      <c r="J37" s="916" t="s">
        <v>186</v>
      </c>
      <c r="K37" s="917"/>
      <c r="L37" s="917"/>
      <c r="M37" s="918"/>
      <c r="N37" s="919" t="s">
        <v>187</v>
      </c>
      <c r="O37" s="920"/>
      <c r="P37" s="920"/>
      <c r="Q37" s="921"/>
      <c r="R37" s="1"/>
      <c r="S37" s="1"/>
      <c r="T37" s="1"/>
      <c r="U37" s="1"/>
      <c r="V37" s="1"/>
      <c r="W37" s="1"/>
      <c r="X37" s="1"/>
      <c r="Y37" s="1"/>
      <c r="Z37" s="1"/>
      <c r="AA37" s="1"/>
      <c r="AB37" s="1"/>
      <c r="AC37" s="1"/>
      <c r="AD37" s="1"/>
      <c r="AE37" s="1"/>
    </row>
    <row r="38" spans="1:31" ht="34.5" thickBot="1" x14ac:dyDescent="0.25">
      <c r="A38" s="911"/>
      <c r="B38" s="125" t="s">
        <v>188</v>
      </c>
      <c r="C38" s="38" t="s">
        <v>66</v>
      </c>
      <c r="D38" s="39" t="s">
        <v>71</v>
      </c>
      <c r="E38" s="40" t="s">
        <v>72</v>
      </c>
      <c r="F38" s="131" t="s">
        <v>188</v>
      </c>
      <c r="G38" s="128" t="s">
        <v>73</v>
      </c>
      <c r="H38" s="129" t="s">
        <v>74</v>
      </c>
      <c r="I38" s="130" t="s">
        <v>75</v>
      </c>
      <c r="J38" s="126" t="s">
        <v>188</v>
      </c>
      <c r="K38" s="41" t="s">
        <v>76</v>
      </c>
      <c r="L38" s="42" t="s">
        <v>77</v>
      </c>
      <c r="M38" s="43" t="s">
        <v>78</v>
      </c>
      <c r="N38" s="126" t="s">
        <v>188</v>
      </c>
      <c r="O38" s="128" t="s">
        <v>79</v>
      </c>
      <c r="P38" s="129" t="s">
        <v>80</v>
      </c>
      <c r="Q38" s="130" t="s">
        <v>81</v>
      </c>
      <c r="R38" s="1"/>
      <c r="S38" s="1"/>
      <c r="T38" s="1"/>
      <c r="U38" s="1"/>
      <c r="V38" s="1"/>
      <c r="W38" s="1"/>
      <c r="X38" s="1"/>
      <c r="Y38" s="1"/>
      <c r="Z38" s="1"/>
      <c r="AA38" s="1"/>
      <c r="AB38" s="1"/>
      <c r="AC38" s="1"/>
      <c r="AD38" s="1"/>
      <c r="AE38" s="1"/>
    </row>
    <row r="39" spans="1:31" ht="22.5" x14ac:dyDescent="0.2">
      <c r="A39" s="84" t="s">
        <v>192</v>
      </c>
      <c r="B39" s="135">
        <v>30</v>
      </c>
      <c r="C39" s="136">
        <v>0</v>
      </c>
      <c r="D39" s="137">
        <v>0</v>
      </c>
      <c r="E39" s="192">
        <f>3776359.937</f>
        <v>3776359.9369999999</v>
      </c>
      <c r="F39" s="81">
        <v>43</v>
      </c>
      <c r="G39" s="61">
        <v>0</v>
      </c>
      <c r="H39" s="62">
        <v>0</v>
      </c>
      <c r="I39" s="63">
        <v>7918140.7994480003</v>
      </c>
      <c r="J39" s="81"/>
      <c r="K39" s="61">
        <v>0</v>
      </c>
      <c r="L39" s="62">
        <v>0</v>
      </c>
      <c r="M39" s="63"/>
      <c r="N39" s="81"/>
      <c r="O39" s="61">
        <v>0</v>
      </c>
      <c r="P39" s="62">
        <v>0</v>
      </c>
      <c r="Q39" s="63"/>
    </row>
    <row r="40" spans="1:31" ht="22.5" x14ac:dyDescent="0.2">
      <c r="A40" s="85" t="s">
        <v>193</v>
      </c>
      <c r="B40" s="132">
        <v>131</v>
      </c>
      <c r="C40" s="133">
        <v>0</v>
      </c>
      <c r="D40" s="134">
        <v>0</v>
      </c>
      <c r="E40" s="193">
        <f>2223235.572</f>
        <v>2223235.5720000002</v>
      </c>
      <c r="F40" s="82"/>
      <c r="G40" s="65">
        <v>0</v>
      </c>
      <c r="H40" s="66">
        <v>0</v>
      </c>
      <c r="I40" s="67"/>
      <c r="J40" s="82"/>
      <c r="K40" s="65">
        <v>0</v>
      </c>
      <c r="L40" s="66">
        <v>0</v>
      </c>
      <c r="M40" s="67"/>
      <c r="N40" s="82"/>
      <c r="O40" s="65">
        <v>0</v>
      </c>
      <c r="P40" s="66">
        <v>0</v>
      </c>
      <c r="Q40" s="67"/>
    </row>
    <row r="41" spans="1:31" ht="22.5" x14ac:dyDescent="0.2">
      <c r="A41" s="85" t="s">
        <v>194</v>
      </c>
      <c r="B41" s="132">
        <v>5</v>
      </c>
      <c r="C41" s="133">
        <v>0</v>
      </c>
      <c r="D41" s="134">
        <v>0</v>
      </c>
      <c r="E41" s="193">
        <f>169930.1623</f>
        <v>169930.1623</v>
      </c>
      <c r="F41" s="82"/>
      <c r="G41" s="65">
        <v>0</v>
      </c>
      <c r="H41" s="66">
        <v>0</v>
      </c>
      <c r="I41" s="67"/>
      <c r="J41" s="82"/>
      <c r="K41" s="65">
        <v>0</v>
      </c>
      <c r="L41" s="66">
        <v>0</v>
      </c>
      <c r="M41" s="67"/>
      <c r="N41" s="82"/>
      <c r="O41" s="65">
        <v>0</v>
      </c>
      <c r="P41" s="66">
        <v>0</v>
      </c>
      <c r="Q41" s="67"/>
    </row>
    <row r="42" spans="1:31" ht="22.5" x14ac:dyDescent="0.2">
      <c r="A42" s="85" t="s">
        <v>195</v>
      </c>
      <c r="B42" s="132">
        <v>46</v>
      </c>
      <c r="C42" s="133">
        <v>0</v>
      </c>
      <c r="D42" s="134">
        <v>0</v>
      </c>
      <c r="E42" s="193">
        <f>2821936.107</f>
        <v>2821936.1069999998</v>
      </c>
      <c r="F42" s="82"/>
      <c r="G42" s="65">
        <v>0</v>
      </c>
      <c r="H42" s="66">
        <v>0</v>
      </c>
      <c r="I42" s="67"/>
      <c r="J42" s="82"/>
      <c r="K42" s="65">
        <v>0</v>
      </c>
      <c r="L42" s="66">
        <v>0</v>
      </c>
      <c r="M42" s="67"/>
      <c r="N42" s="82"/>
      <c r="O42" s="65">
        <v>0</v>
      </c>
      <c r="P42" s="66">
        <v>0</v>
      </c>
      <c r="Q42" s="67"/>
    </row>
    <row r="43" spans="1:31" x14ac:dyDescent="0.2">
      <c r="A43" s="85" t="s">
        <v>196</v>
      </c>
      <c r="B43" s="132">
        <v>36</v>
      </c>
      <c r="C43" s="133">
        <v>0</v>
      </c>
      <c r="D43" s="134">
        <v>0</v>
      </c>
      <c r="E43" s="193">
        <f>1572570.024</f>
        <v>1572570.024</v>
      </c>
      <c r="F43" s="82"/>
      <c r="G43" s="65">
        <v>0</v>
      </c>
      <c r="H43" s="66">
        <v>0</v>
      </c>
      <c r="I43" s="67"/>
      <c r="J43" s="82"/>
      <c r="K43" s="65">
        <v>0</v>
      </c>
      <c r="L43" s="66">
        <v>0</v>
      </c>
      <c r="M43" s="67"/>
      <c r="N43" s="82"/>
      <c r="O43" s="65">
        <v>0</v>
      </c>
      <c r="P43" s="66">
        <v>0</v>
      </c>
      <c r="Q43" s="67"/>
    </row>
    <row r="44" spans="1:31" ht="22.5" x14ac:dyDescent="0.2">
      <c r="A44" s="85" t="s">
        <v>197</v>
      </c>
      <c r="B44" s="82">
        <v>52</v>
      </c>
      <c r="C44" s="65">
        <v>0</v>
      </c>
      <c r="D44" s="66">
        <v>0</v>
      </c>
      <c r="E44" s="197">
        <v>3981357.9198369998</v>
      </c>
      <c r="F44" s="82"/>
      <c r="G44" s="65">
        <v>0</v>
      </c>
      <c r="H44" s="66">
        <v>0</v>
      </c>
      <c r="I44" s="67"/>
      <c r="J44" s="82"/>
      <c r="K44" s="65">
        <v>0</v>
      </c>
      <c r="L44" s="66">
        <v>0</v>
      </c>
      <c r="M44" s="67"/>
      <c r="N44" s="82"/>
      <c r="O44" s="65">
        <v>0</v>
      </c>
      <c r="P44" s="66">
        <v>0</v>
      </c>
      <c r="Q44" s="67"/>
    </row>
    <row r="45" spans="1:31" ht="22.5" x14ac:dyDescent="0.2">
      <c r="A45" s="85" t="s">
        <v>198</v>
      </c>
      <c r="B45" s="82">
        <v>10</v>
      </c>
      <c r="C45" s="65">
        <v>0</v>
      </c>
      <c r="D45" s="66">
        <v>0</v>
      </c>
      <c r="E45" s="197">
        <v>2375134.0268160002</v>
      </c>
      <c r="F45" s="82"/>
      <c r="G45" s="65">
        <v>0</v>
      </c>
      <c r="H45" s="66">
        <v>0</v>
      </c>
      <c r="I45" s="67"/>
      <c r="J45" s="82"/>
      <c r="K45" s="65">
        <v>0</v>
      </c>
      <c r="L45" s="66">
        <v>0</v>
      </c>
      <c r="M45" s="67"/>
      <c r="N45" s="82"/>
      <c r="O45" s="65">
        <v>0</v>
      </c>
      <c r="P45" s="66">
        <v>0</v>
      </c>
      <c r="Q45" s="67"/>
    </row>
    <row r="46" spans="1:31" ht="22.5" x14ac:dyDescent="0.2">
      <c r="A46" s="85" t="s">
        <v>199</v>
      </c>
      <c r="B46" s="82">
        <v>0</v>
      </c>
      <c r="C46" s="65">
        <v>0</v>
      </c>
      <c r="D46" s="66">
        <v>0</v>
      </c>
      <c r="E46" s="197">
        <v>0</v>
      </c>
      <c r="F46" s="82"/>
      <c r="G46" s="65">
        <v>0</v>
      </c>
      <c r="H46" s="66">
        <v>0</v>
      </c>
      <c r="I46" s="67"/>
      <c r="J46" s="82"/>
      <c r="K46" s="65">
        <v>0</v>
      </c>
      <c r="L46" s="66">
        <v>0</v>
      </c>
      <c r="M46" s="67"/>
      <c r="N46" s="82"/>
      <c r="O46" s="65">
        <v>0</v>
      </c>
      <c r="P46" s="66">
        <v>0</v>
      </c>
      <c r="Q46" s="67"/>
    </row>
    <row r="47" spans="1:31" ht="22.5" x14ac:dyDescent="0.2">
      <c r="A47" s="85" t="s">
        <v>200</v>
      </c>
      <c r="B47" s="82">
        <v>67</v>
      </c>
      <c r="C47" s="65">
        <v>0</v>
      </c>
      <c r="D47" s="66">
        <v>0</v>
      </c>
      <c r="E47" s="197">
        <v>7420655.3623550003</v>
      </c>
      <c r="F47" s="82"/>
      <c r="G47" s="65">
        <v>0</v>
      </c>
      <c r="H47" s="66">
        <v>0</v>
      </c>
      <c r="I47" s="67"/>
      <c r="J47" s="82"/>
      <c r="K47" s="65">
        <v>0</v>
      </c>
      <c r="L47" s="66">
        <v>0</v>
      </c>
      <c r="M47" s="67"/>
      <c r="N47" s="82"/>
      <c r="O47" s="65">
        <v>0</v>
      </c>
      <c r="P47" s="66">
        <v>0</v>
      </c>
      <c r="Q47" s="67"/>
    </row>
    <row r="48" spans="1:31" x14ac:dyDescent="0.2">
      <c r="A48" s="85" t="s">
        <v>201</v>
      </c>
      <c r="B48" s="82">
        <v>29</v>
      </c>
      <c r="C48" s="65">
        <v>0</v>
      </c>
      <c r="D48" s="66">
        <v>0</v>
      </c>
      <c r="E48" s="197">
        <v>3613094.439946</v>
      </c>
      <c r="F48" s="82"/>
      <c r="G48" s="65">
        <v>0</v>
      </c>
      <c r="H48" s="66">
        <v>0</v>
      </c>
      <c r="I48" s="67"/>
      <c r="J48" s="82"/>
      <c r="K48" s="65">
        <v>0</v>
      </c>
      <c r="L48" s="66">
        <v>0</v>
      </c>
      <c r="M48" s="67"/>
      <c r="N48" s="82"/>
      <c r="O48" s="65">
        <v>0</v>
      </c>
      <c r="P48" s="66">
        <v>0</v>
      </c>
      <c r="Q48" s="67"/>
    </row>
    <row r="49" spans="1:31" ht="27" customHeight="1" x14ac:dyDescent="0.2">
      <c r="A49" s="85" t="s">
        <v>202</v>
      </c>
      <c r="B49" s="82">
        <v>52</v>
      </c>
      <c r="C49" s="65">
        <v>0</v>
      </c>
      <c r="D49" s="66">
        <v>0</v>
      </c>
      <c r="E49" s="197">
        <v>2382193.8631679998</v>
      </c>
      <c r="F49" s="82"/>
      <c r="G49" s="65">
        <v>0</v>
      </c>
      <c r="H49" s="66">
        <v>0</v>
      </c>
      <c r="I49" s="67"/>
      <c r="J49" s="82"/>
      <c r="K49" s="65">
        <v>0</v>
      </c>
      <c r="L49" s="66">
        <v>0</v>
      </c>
      <c r="M49" s="67"/>
      <c r="N49" s="82"/>
      <c r="O49" s="65">
        <v>0</v>
      </c>
      <c r="P49" s="66">
        <v>0</v>
      </c>
      <c r="Q49" s="67"/>
    </row>
    <row r="50" spans="1:31" x14ac:dyDescent="0.2">
      <c r="A50" s="85" t="s">
        <v>203</v>
      </c>
      <c r="B50" s="82">
        <v>69</v>
      </c>
      <c r="C50" s="65">
        <v>0</v>
      </c>
      <c r="D50" s="66">
        <v>0</v>
      </c>
      <c r="E50" s="197">
        <v>3243824.569288</v>
      </c>
      <c r="F50" s="82"/>
      <c r="G50" s="65">
        <v>0</v>
      </c>
      <c r="H50" s="66">
        <v>0</v>
      </c>
      <c r="I50" s="67"/>
      <c r="J50" s="82"/>
      <c r="K50" s="65">
        <v>0</v>
      </c>
      <c r="L50" s="66">
        <v>0</v>
      </c>
      <c r="M50" s="67"/>
      <c r="N50" s="82"/>
      <c r="O50" s="65">
        <v>0</v>
      </c>
      <c r="P50" s="66">
        <v>0</v>
      </c>
      <c r="Q50" s="67"/>
    </row>
    <row r="51" spans="1:31" ht="22.5" x14ac:dyDescent="0.2">
      <c r="A51" s="85" t="s">
        <v>204</v>
      </c>
      <c r="B51" s="82">
        <v>57</v>
      </c>
      <c r="C51" s="65">
        <v>0</v>
      </c>
      <c r="D51" s="66">
        <v>0</v>
      </c>
      <c r="E51" s="197">
        <v>6449753.2757029999</v>
      </c>
      <c r="F51" s="82"/>
      <c r="G51" s="65">
        <v>0</v>
      </c>
      <c r="H51" s="66">
        <v>0</v>
      </c>
      <c r="I51" s="67"/>
      <c r="J51" s="82"/>
      <c r="K51" s="65">
        <v>0</v>
      </c>
      <c r="L51" s="66">
        <v>0</v>
      </c>
      <c r="M51" s="67"/>
      <c r="N51" s="82"/>
      <c r="O51" s="65">
        <v>0</v>
      </c>
      <c r="P51" s="66">
        <v>0</v>
      </c>
      <c r="Q51" s="67"/>
    </row>
    <row r="52" spans="1:31" ht="22.5" x14ac:dyDescent="0.2">
      <c r="A52" s="85" t="s">
        <v>205</v>
      </c>
      <c r="B52" s="82">
        <v>14</v>
      </c>
      <c r="C52" s="65">
        <v>0</v>
      </c>
      <c r="D52" s="66">
        <v>0</v>
      </c>
      <c r="E52" s="197">
        <v>474750.80638600001</v>
      </c>
      <c r="F52" s="82"/>
      <c r="G52" s="65">
        <v>0</v>
      </c>
      <c r="H52" s="66">
        <v>0</v>
      </c>
      <c r="I52" s="67"/>
      <c r="J52" s="82"/>
      <c r="K52" s="65">
        <v>0</v>
      </c>
      <c r="L52" s="66">
        <v>0</v>
      </c>
      <c r="M52" s="67"/>
      <c r="N52" s="82"/>
      <c r="O52" s="65">
        <v>0</v>
      </c>
      <c r="P52" s="66">
        <v>0</v>
      </c>
      <c r="Q52" s="67"/>
    </row>
    <row r="53" spans="1:31" ht="33.75" x14ac:dyDescent="0.2">
      <c r="A53" s="85" t="s">
        <v>206</v>
      </c>
      <c r="B53" s="82">
        <v>26</v>
      </c>
      <c r="C53" s="65">
        <v>0</v>
      </c>
      <c r="D53" s="66">
        <v>0</v>
      </c>
      <c r="E53" s="197">
        <v>1769631.0768510001</v>
      </c>
      <c r="F53" s="82"/>
      <c r="G53" s="65">
        <v>0</v>
      </c>
      <c r="H53" s="66">
        <v>0</v>
      </c>
      <c r="I53" s="67"/>
      <c r="J53" s="82"/>
      <c r="K53" s="65">
        <v>0</v>
      </c>
      <c r="L53" s="66">
        <v>0</v>
      </c>
      <c r="M53" s="67"/>
      <c r="N53" s="82"/>
      <c r="O53" s="65">
        <v>0</v>
      </c>
      <c r="P53" s="66">
        <v>0</v>
      </c>
      <c r="Q53" s="67"/>
    </row>
    <row r="54" spans="1:31" x14ac:dyDescent="0.2">
      <c r="A54" s="85" t="s">
        <v>207</v>
      </c>
      <c r="B54" s="82">
        <v>139</v>
      </c>
      <c r="C54" s="65">
        <v>0</v>
      </c>
      <c r="D54" s="66">
        <v>0</v>
      </c>
      <c r="E54" s="197">
        <v>3028436.2899819999</v>
      </c>
      <c r="F54" s="82"/>
      <c r="G54" s="65">
        <v>0</v>
      </c>
      <c r="H54" s="66">
        <v>0</v>
      </c>
      <c r="I54" s="67"/>
      <c r="J54" s="82"/>
      <c r="K54" s="65">
        <v>0</v>
      </c>
      <c r="L54" s="66">
        <v>0</v>
      </c>
      <c r="M54" s="67"/>
      <c r="N54" s="82"/>
      <c r="O54" s="65">
        <v>0</v>
      </c>
      <c r="P54" s="66">
        <v>0</v>
      </c>
      <c r="Q54" s="67"/>
    </row>
    <row r="55" spans="1:31" ht="22.5" x14ac:dyDescent="0.2">
      <c r="A55" s="85" t="s">
        <v>208</v>
      </c>
      <c r="B55" s="82">
        <v>20</v>
      </c>
      <c r="C55" s="65">
        <v>0</v>
      </c>
      <c r="D55" s="66">
        <v>0</v>
      </c>
      <c r="E55" s="197">
        <v>1752602.242078</v>
      </c>
      <c r="F55" s="82"/>
      <c r="G55" s="65">
        <v>0</v>
      </c>
      <c r="H55" s="66">
        <v>0</v>
      </c>
      <c r="I55" s="67"/>
      <c r="J55" s="82"/>
      <c r="K55" s="65">
        <v>0</v>
      </c>
      <c r="L55" s="66">
        <v>0</v>
      </c>
      <c r="M55" s="67"/>
      <c r="N55" s="82"/>
      <c r="O55" s="65">
        <v>0</v>
      </c>
      <c r="P55" s="66">
        <v>0</v>
      </c>
      <c r="Q55" s="67"/>
    </row>
    <row r="56" spans="1:31" ht="12" thickBot="1" x14ac:dyDescent="0.25">
      <c r="A56" s="86" t="s">
        <v>209</v>
      </c>
      <c r="B56" s="82">
        <v>433</v>
      </c>
      <c r="C56" s="65">
        <v>0</v>
      </c>
      <c r="D56" s="66">
        <v>0</v>
      </c>
      <c r="E56" s="197">
        <v>3290070.511651</v>
      </c>
      <c r="F56" s="82"/>
      <c r="G56" s="65">
        <v>0</v>
      </c>
      <c r="H56" s="66">
        <v>0</v>
      </c>
      <c r="I56" s="67"/>
      <c r="J56" s="82"/>
      <c r="K56" s="65">
        <v>0</v>
      </c>
      <c r="L56" s="66">
        <v>0</v>
      </c>
      <c r="M56" s="67"/>
      <c r="N56" s="82"/>
      <c r="O56" s="65">
        <v>0</v>
      </c>
      <c r="P56" s="66">
        <v>0</v>
      </c>
      <c r="Q56" s="67"/>
    </row>
    <row r="57" spans="1:31" ht="12" thickBot="1" x14ac:dyDescent="0.25">
      <c r="A57" s="83" t="s">
        <v>37</v>
      </c>
      <c r="B57" s="74">
        <f t="shared" ref="B57:Q57" si="4">SUM(B39:B56)</f>
        <v>1216</v>
      </c>
      <c r="C57" s="74">
        <f t="shared" si="4"/>
        <v>0</v>
      </c>
      <c r="D57" s="74">
        <f t="shared" si="4"/>
        <v>0</v>
      </c>
      <c r="E57" s="198">
        <f t="shared" si="4"/>
        <v>50345536.186361</v>
      </c>
      <c r="F57" s="74">
        <f t="shared" ref="F57" si="5">SUM(F39:F56)</f>
        <v>43</v>
      </c>
      <c r="G57" s="74">
        <f t="shared" si="4"/>
        <v>0</v>
      </c>
      <c r="H57" s="74">
        <f t="shared" si="4"/>
        <v>0</v>
      </c>
      <c r="I57" s="74">
        <f t="shared" si="4"/>
        <v>7918140.7994480003</v>
      </c>
      <c r="J57" s="74">
        <f t="shared" si="4"/>
        <v>0</v>
      </c>
      <c r="K57" s="74">
        <f t="shared" si="4"/>
        <v>0</v>
      </c>
      <c r="L57" s="74">
        <f t="shared" si="4"/>
        <v>0</v>
      </c>
      <c r="M57" s="74">
        <f t="shared" si="4"/>
        <v>0</v>
      </c>
      <c r="N57" s="74">
        <f t="shared" si="4"/>
        <v>0</v>
      </c>
      <c r="O57" s="74">
        <f t="shared" si="4"/>
        <v>0</v>
      </c>
      <c r="P57" s="74">
        <f t="shared" si="4"/>
        <v>0</v>
      </c>
      <c r="Q57" s="74">
        <f t="shared" si="4"/>
        <v>0</v>
      </c>
    </row>
    <row r="58" spans="1:31" ht="12" thickBot="1" x14ac:dyDescent="0.25">
      <c r="A58" s="76"/>
      <c r="B58" s="76"/>
      <c r="C58" s="912">
        <f>SUM(C57:E57)</f>
        <v>50345536.186361</v>
      </c>
      <c r="D58" s="913"/>
      <c r="E58" s="914"/>
      <c r="F58" s="76"/>
      <c r="G58" s="912">
        <f t="shared" ref="G58" si="6">SUM(G57:I57)</f>
        <v>7918140.7994480003</v>
      </c>
      <c r="H58" s="913"/>
      <c r="I58" s="914"/>
      <c r="J58" s="76"/>
      <c r="K58" s="912">
        <f t="shared" ref="K58" si="7">SUM(K57:M57)</f>
        <v>0</v>
      </c>
      <c r="L58" s="913"/>
      <c r="M58" s="914"/>
      <c r="N58" s="76"/>
      <c r="O58" s="912">
        <f t="shared" ref="O58" si="8">SUM(O57:Q57)</f>
        <v>0</v>
      </c>
      <c r="P58" s="913"/>
      <c r="Q58" s="914"/>
    </row>
    <row r="60" spans="1:31" ht="12" thickBot="1" x14ac:dyDescent="0.25"/>
    <row r="61" spans="1:31" s="50" customFormat="1" ht="43.9" customHeight="1" thickBot="1" x14ac:dyDescent="0.2">
      <c r="A61" s="47"/>
      <c r="B61" s="48" t="str">
        <f>A39</f>
        <v>Comunicación Estratégica</v>
      </c>
      <c r="C61" s="48" t="str">
        <f>A40</f>
        <v>Direccionamiento Estratégico</v>
      </c>
      <c r="D61" s="48" t="str">
        <f>A41</f>
        <v>Evaluación Independiente</v>
      </c>
      <c r="E61" s="48" t="str">
        <f>A42</f>
        <v>Gestión Administrativa y Documental</v>
      </c>
      <c r="F61" s="48" t="str">
        <f>A43</f>
        <v>Gestión Contractual</v>
      </c>
      <c r="G61" s="48" t="str">
        <f>A44</f>
        <v>Gestión de la Información</v>
      </c>
      <c r="H61" s="48" t="str">
        <f>A45</f>
        <v>Gestión de Talento Humano</v>
      </c>
      <c r="I61" s="48" t="str">
        <f>A46</f>
        <v>Gestión del Conocimiento y la Innovación</v>
      </c>
      <c r="J61" s="48" t="str">
        <f>A47</f>
        <v>Red Nacional de la Información</v>
      </c>
      <c r="K61" s="48" t="str">
        <f>A48</f>
        <v>Gestión Financiera</v>
      </c>
      <c r="L61" s="48" t="str">
        <f>A49</f>
        <v>Gestión Interinstitucional</v>
      </c>
      <c r="M61" s="48" t="str">
        <f>A50</f>
        <v>Gestión Jurídica</v>
      </c>
      <c r="N61" s="48" t="str">
        <f>A51</f>
        <v>Gestión para la Asistencia</v>
      </c>
      <c r="O61" s="48" t="str">
        <f>A52</f>
        <v>Participación y Visibilización</v>
      </c>
      <c r="P61" s="48" t="str">
        <f>A53</f>
        <v>Prevención Urgente y Atención en la Inmediatez</v>
      </c>
      <c r="Q61" s="48" t="str">
        <f>A54</f>
        <v>Registro y Valoración</v>
      </c>
      <c r="R61" s="48" t="str">
        <f>A55</f>
        <v>Relación con el Ciudadano</v>
      </c>
      <c r="S61" s="48" t="str">
        <f>A56</f>
        <v>Reparación Integral</v>
      </c>
      <c r="W61" s="77"/>
      <c r="X61" s="77"/>
      <c r="Y61" s="49"/>
    </row>
    <row r="62" spans="1:31" s="50" customFormat="1" ht="9" x14ac:dyDescent="0.15">
      <c r="A62" s="78" t="s">
        <v>184</v>
      </c>
      <c r="B62" s="51">
        <f>SUM(C39:E39)</f>
        <v>3776359.9369999999</v>
      </c>
      <c r="C62" s="52">
        <f>SUM(C40:E40)</f>
        <v>2223235.5720000002</v>
      </c>
      <c r="D62" s="52">
        <f>SUM(C41:E41)</f>
        <v>169930.1623</v>
      </c>
      <c r="E62" s="52">
        <f>SUM(C42:E42)</f>
        <v>2821936.1069999998</v>
      </c>
      <c r="F62" s="52">
        <f>SUM(C43:E43)</f>
        <v>1572570.024</v>
      </c>
      <c r="G62" s="52">
        <f>SUM(C44:E44)</f>
        <v>3981357.9198369998</v>
      </c>
      <c r="H62" s="52">
        <f>SUM(C45:E45)</f>
        <v>2375134.0268160002</v>
      </c>
      <c r="I62" s="52">
        <f>SUM(C46:E46)</f>
        <v>0</v>
      </c>
      <c r="J62" s="52">
        <f>SUM(C47:E47)</f>
        <v>7420655.3623550003</v>
      </c>
      <c r="K62" s="52">
        <f>SUM(C48:E48)</f>
        <v>3613094.439946</v>
      </c>
      <c r="L62" s="52">
        <f>SUM(C49:E49)</f>
        <v>2382193.8631679998</v>
      </c>
      <c r="M62" s="52">
        <f>SUM(C50:E50)</f>
        <v>3243824.569288</v>
      </c>
      <c r="N62" s="52">
        <f>SUM(C51:E51)</f>
        <v>6449753.2757029999</v>
      </c>
      <c r="O62" s="52">
        <f>SUM(C52:E52)</f>
        <v>474750.80638600001</v>
      </c>
      <c r="P62" s="52">
        <f>SUM(C53:E53)</f>
        <v>1769631.0768510001</v>
      </c>
      <c r="Q62" s="52">
        <f>SUM(C54:E54)</f>
        <v>3028436.2899819999</v>
      </c>
      <c r="R62" s="52">
        <f>SUM(C55:E55)</f>
        <v>1752602.242078</v>
      </c>
      <c r="S62" s="53">
        <f>SUM(C56:E56)</f>
        <v>3290070.511651</v>
      </c>
      <c r="W62" s="47"/>
      <c r="X62" s="47"/>
      <c r="Y62" s="915"/>
      <c r="Z62" s="47"/>
      <c r="AA62" s="47"/>
      <c r="AB62" s="47"/>
      <c r="AC62" s="47"/>
      <c r="AD62" s="47"/>
      <c r="AE62" s="47"/>
    </row>
    <row r="63" spans="1:31" s="50" customFormat="1" ht="9" x14ac:dyDescent="0.15">
      <c r="A63" s="79" t="s">
        <v>185</v>
      </c>
      <c r="B63" s="54">
        <f>SUM(G39:I39)</f>
        <v>7918140.7994480003</v>
      </c>
      <c r="C63" s="55">
        <f>SUM(G40:I40)</f>
        <v>0</v>
      </c>
      <c r="D63" s="55">
        <f>SUM(G41:I41)</f>
        <v>0</v>
      </c>
      <c r="E63" s="55">
        <f>SUM(G42:I42)</f>
        <v>0</v>
      </c>
      <c r="F63" s="55">
        <f>SUM(G43:I43)</f>
        <v>0</v>
      </c>
      <c r="G63" s="55">
        <f>SUM(G44:I44)</f>
        <v>0</v>
      </c>
      <c r="H63" s="55">
        <f>SUM(G45:I45)</f>
        <v>0</v>
      </c>
      <c r="I63" s="55">
        <f>SUM(G46:I46)</f>
        <v>0</v>
      </c>
      <c r="J63" s="55">
        <f>SUM(G47:I47)</f>
        <v>0</v>
      </c>
      <c r="K63" s="55">
        <f>SUM(G48:I48)</f>
        <v>0</v>
      </c>
      <c r="L63" s="55">
        <f>SUM(G49:I49)</f>
        <v>0</v>
      </c>
      <c r="M63" s="55">
        <f>SUM(G50:I50)</f>
        <v>0</v>
      </c>
      <c r="N63" s="55">
        <f>SUM(G51:I51)</f>
        <v>0</v>
      </c>
      <c r="O63" s="55">
        <f>SUM(G52:I52)</f>
        <v>0</v>
      </c>
      <c r="P63" s="55">
        <f>SUM(G53:I53)</f>
        <v>0</v>
      </c>
      <c r="Q63" s="55">
        <f>SUM(G54:I54)</f>
        <v>0</v>
      </c>
      <c r="R63" s="55">
        <f>SUM(G55:I55)</f>
        <v>0</v>
      </c>
      <c r="S63" s="56">
        <f>SUM(G56:I56)</f>
        <v>0</v>
      </c>
      <c r="W63" s="47"/>
      <c r="X63" s="47"/>
      <c r="Y63" s="915"/>
    </row>
    <row r="64" spans="1:31" s="50" customFormat="1" ht="9" x14ac:dyDescent="0.15">
      <c r="A64" s="79" t="s">
        <v>186</v>
      </c>
      <c r="B64" s="54">
        <f>SUM(H39:K39)</f>
        <v>7918140.7994480003</v>
      </c>
      <c r="C64" s="55">
        <f>SUM(H40:K40)</f>
        <v>0</v>
      </c>
      <c r="D64" s="55">
        <f>SUM(H41:K41)</f>
        <v>0</v>
      </c>
      <c r="E64" s="55">
        <f>SUM(H42:K42)</f>
        <v>0</v>
      </c>
      <c r="F64" s="55">
        <f>SUM(H43:K43)</f>
        <v>0</v>
      </c>
      <c r="G64" s="55">
        <f>SUM(H44:K44)</f>
        <v>0</v>
      </c>
      <c r="H64" s="55">
        <f>SUM(H45:K45)</f>
        <v>0</v>
      </c>
      <c r="I64" s="55">
        <f>SUM(H46:K46)</f>
        <v>0</v>
      </c>
      <c r="J64" s="55">
        <f>SUM(H47:K47)</f>
        <v>0</v>
      </c>
      <c r="K64" s="55">
        <f>SUM(H48:K48)</f>
        <v>0</v>
      </c>
      <c r="L64" s="55">
        <f>SUM(H49:K49)</f>
        <v>0</v>
      </c>
      <c r="M64" s="55">
        <f>SUM(H50:K50)</f>
        <v>0</v>
      </c>
      <c r="N64" s="55">
        <f>SUM(H51:K51)</f>
        <v>0</v>
      </c>
      <c r="O64" s="55">
        <f>SUM(H52:K52)</f>
        <v>0</v>
      </c>
      <c r="P64" s="55">
        <f>SUM(H53:K53)</f>
        <v>0</v>
      </c>
      <c r="Q64" s="55">
        <f>SUM(H54:K54)</f>
        <v>0</v>
      </c>
      <c r="R64" s="55">
        <f>SUM(H55:K55)</f>
        <v>0</v>
      </c>
      <c r="S64" s="56">
        <f>SUM(H56:K56)</f>
        <v>0</v>
      </c>
      <c r="W64" s="47"/>
      <c r="X64" s="47"/>
      <c r="Y64" s="915"/>
    </row>
    <row r="65" spans="1:25" s="50" customFormat="1" ht="9.75" thickBot="1" x14ac:dyDescent="0.2">
      <c r="A65" s="80" t="s">
        <v>187</v>
      </c>
      <c r="B65" s="57">
        <f>SUM(I39:L39)</f>
        <v>7918140.7994480003</v>
      </c>
      <c r="C65" s="58">
        <f>SUM(I40:L40)</f>
        <v>0</v>
      </c>
      <c r="D65" s="58">
        <f>SUM(I41:L41)</f>
        <v>0</v>
      </c>
      <c r="E65" s="58">
        <f>SUM(I42:L42)</f>
        <v>0</v>
      </c>
      <c r="F65" s="58">
        <f>SUM(I43:L43)</f>
        <v>0</v>
      </c>
      <c r="G65" s="58">
        <f>SUM(I44:L44)</f>
        <v>0</v>
      </c>
      <c r="H65" s="58">
        <f>SUM(I45:L45)</f>
        <v>0</v>
      </c>
      <c r="I65" s="58">
        <f>SUM(I46:L46)</f>
        <v>0</v>
      </c>
      <c r="J65" s="58">
        <f>SUM(I47:L47)</f>
        <v>0</v>
      </c>
      <c r="K65" s="58">
        <f>SUM(I48:L48)</f>
        <v>0</v>
      </c>
      <c r="L65" s="58">
        <f>SUM(I49:L49)</f>
        <v>0</v>
      </c>
      <c r="M65" s="58">
        <f>SUM(I50:L50)</f>
        <v>0</v>
      </c>
      <c r="N65" s="58">
        <f>SUM(I51:L51)</f>
        <v>0</v>
      </c>
      <c r="O65" s="58">
        <f>SUM(I52:L52)</f>
        <v>0</v>
      </c>
      <c r="P65" s="58">
        <f>SUM(I53:L53)</f>
        <v>0</v>
      </c>
      <c r="Q65" s="58">
        <f>SUM(I54:L54)</f>
        <v>0</v>
      </c>
      <c r="R65" s="58">
        <f>SUM(I55:L55)</f>
        <v>0</v>
      </c>
      <c r="S65" s="59">
        <f>SUM(I56:L56)</f>
        <v>0</v>
      </c>
      <c r="W65" s="47"/>
      <c r="X65" s="47"/>
      <c r="Y65" s="909"/>
    </row>
    <row r="66" spans="1:25" x14ac:dyDescent="0.2">
      <c r="Y66" s="909"/>
    </row>
    <row r="67" spans="1:25" x14ac:dyDescent="0.2">
      <c r="Y67" s="909"/>
    </row>
  </sheetData>
  <sortState xmlns:xlrd2="http://schemas.microsoft.com/office/spreadsheetml/2017/richdata2" ref="B70:B86">
    <sortCondition ref="B69"/>
  </sortState>
  <mergeCells count="25">
    <mergeCell ref="B1:E1"/>
    <mergeCell ref="Y33:Y35"/>
    <mergeCell ref="O3:Q3"/>
    <mergeCell ref="A2:A4"/>
    <mergeCell ref="C26:E26"/>
    <mergeCell ref="G26:I26"/>
    <mergeCell ref="K26:M26"/>
    <mergeCell ref="O26:Q26"/>
    <mergeCell ref="Y30:Y32"/>
    <mergeCell ref="B3:E3"/>
    <mergeCell ref="F3:I3"/>
    <mergeCell ref="J3:M3"/>
    <mergeCell ref="B2:Q2"/>
    <mergeCell ref="Y65:Y67"/>
    <mergeCell ref="A36:A38"/>
    <mergeCell ref="C58:E58"/>
    <mergeCell ref="G58:I58"/>
    <mergeCell ref="K58:M58"/>
    <mergeCell ref="O58:Q58"/>
    <mergeCell ref="Y62:Y64"/>
    <mergeCell ref="B36:Q36"/>
    <mergeCell ref="B37:E37"/>
    <mergeCell ref="F37:I37"/>
    <mergeCell ref="J37:M37"/>
    <mergeCell ref="N37:Q37"/>
  </mergeCells>
  <printOptions horizontalCentered="1" verticalCentered="1"/>
  <pageMargins left="0.11811023622047245" right="0.11811023622047245" top="0.15748031496062992" bottom="0.15748031496062992" header="0" footer="0"/>
  <pageSetup scale="43" fitToHeight="0" orientation="landscape" r:id="rId1"/>
  <rowBreaks count="1" manualBreakCount="1">
    <brk id="34"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D39"/>
  <sheetViews>
    <sheetView view="pageBreakPreview" topLeftCell="I1" zoomScale="65" zoomScaleNormal="53" zoomScaleSheetLayoutView="65" workbookViewId="0">
      <selection activeCell="A11" sqref="A11:P11"/>
    </sheetView>
  </sheetViews>
  <sheetFormatPr baseColWidth="10" defaultColWidth="11.5" defaultRowHeight="11.25" x14ac:dyDescent="0.15"/>
  <cols>
    <col min="1" max="1" width="19.6640625" style="1" bestFit="1" customWidth="1"/>
    <col min="2" max="2" width="18.6640625" style="1" customWidth="1"/>
    <col min="3" max="3" width="16.6640625" style="1" customWidth="1"/>
    <col min="4" max="4" width="15.6640625" style="1" customWidth="1"/>
    <col min="5" max="5" width="18.6640625" style="1" customWidth="1"/>
    <col min="6" max="6" width="16.6640625" style="1" customWidth="1"/>
    <col min="7" max="7" width="15.6640625" style="1" customWidth="1"/>
    <col min="8" max="9" width="18.6640625" style="1" customWidth="1"/>
    <col min="10" max="10" width="20.6640625" style="1" customWidth="1"/>
    <col min="11" max="11" width="80.6640625" style="1" customWidth="1"/>
    <col min="12" max="13" width="25.6640625" style="1" customWidth="1"/>
    <col min="14" max="14" width="18.6640625" style="1" customWidth="1"/>
    <col min="15" max="16" width="85.5" style="1" customWidth="1"/>
    <col min="17" max="16384" width="11.5" style="1"/>
  </cols>
  <sheetData>
    <row r="1" spans="1:30" ht="10.15" customHeight="1" x14ac:dyDescent="0.15">
      <c r="A1" s="662" t="e" vm="1">
        <v>#VALUE!</v>
      </c>
      <c r="B1" s="663"/>
      <c r="C1" s="664"/>
      <c r="D1" s="662" t="s">
        <v>40</v>
      </c>
      <c r="E1" s="663"/>
      <c r="F1" s="663"/>
      <c r="G1" s="663"/>
      <c r="H1" s="663"/>
      <c r="I1" s="663"/>
      <c r="J1" s="663"/>
      <c r="K1" s="663"/>
      <c r="L1" s="663"/>
      <c r="M1" s="663"/>
      <c r="N1" s="663"/>
      <c r="O1" s="664"/>
      <c r="P1" s="649" t="s">
        <v>41</v>
      </c>
      <c r="Q1" s="94"/>
    </row>
    <row r="2" spans="1:30" ht="15.6" customHeight="1" thickBot="1" x14ac:dyDescent="0.2">
      <c r="A2" s="659"/>
      <c r="B2" s="660"/>
      <c r="C2" s="661"/>
      <c r="D2" s="665"/>
      <c r="E2" s="666"/>
      <c r="F2" s="666"/>
      <c r="G2" s="666"/>
      <c r="H2" s="666"/>
      <c r="I2" s="666"/>
      <c r="J2" s="666"/>
      <c r="K2" s="666"/>
      <c r="L2" s="666"/>
      <c r="M2" s="666"/>
      <c r="N2" s="666"/>
      <c r="O2" s="667"/>
      <c r="P2" s="650"/>
      <c r="Q2" s="94"/>
    </row>
    <row r="3" spans="1:30" ht="10.15" customHeight="1" x14ac:dyDescent="0.15">
      <c r="A3" s="659"/>
      <c r="B3" s="660"/>
      <c r="C3" s="661"/>
      <c r="D3" s="651" t="s">
        <v>210</v>
      </c>
      <c r="E3" s="627"/>
      <c r="F3" s="627"/>
      <c r="G3" s="627"/>
      <c r="H3" s="627"/>
      <c r="I3" s="627"/>
      <c r="J3" s="627"/>
      <c r="K3" s="627"/>
      <c r="L3" s="627"/>
      <c r="M3" s="627"/>
      <c r="N3" s="627"/>
      <c r="O3" s="628"/>
      <c r="P3" s="930" t="s">
        <v>321</v>
      </c>
      <c r="Q3" s="94"/>
    </row>
    <row r="4" spans="1:30" ht="10.9" customHeight="1" thickBot="1" x14ac:dyDescent="0.2">
      <c r="A4" s="659"/>
      <c r="B4" s="660"/>
      <c r="C4" s="661"/>
      <c r="D4" s="631"/>
      <c r="E4" s="652"/>
      <c r="F4" s="652"/>
      <c r="G4" s="652"/>
      <c r="H4" s="652"/>
      <c r="I4" s="652"/>
      <c r="J4" s="652"/>
      <c r="K4" s="652"/>
      <c r="L4" s="652"/>
      <c r="M4" s="652"/>
      <c r="N4" s="652"/>
      <c r="O4" s="632"/>
      <c r="P4" s="931"/>
      <c r="Q4" s="94"/>
    </row>
    <row r="5" spans="1:30" ht="19.149999999999999" customHeight="1" thickBot="1" x14ac:dyDescent="0.2">
      <c r="A5" s="659"/>
      <c r="B5" s="660"/>
      <c r="C5" s="661"/>
      <c r="D5" s="651" t="s">
        <v>240</v>
      </c>
      <c r="E5" s="627"/>
      <c r="F5" s="627"/>
      <c r="G5" s="627"/>
      <c r="H5" s="627"/>
      <c r="I5" s="627"/>
      <c r="J5" s="627"/>
      <c r="K5" s="627"/>
      <c r="L5" s="627"/>
      <c r="M5" s="627"/>
      <c r="N5" s="627"/>
      <c r="O5" s="628"/>
      <c r="P5" s="360" t="s">
        <v>322</v>
      </c>
      <c r="Q5" s="94"/>
    </row>
    <row r="6" spans="1:30" ht="17.45" customHeight="1" thickBot="1" x14ac:dyDescent="0.2">
      <c r="A6" s="659"/>
      <c r="B6" s="660"/>
      <c r="C6" s="661"/>
      <c r="D6" s="631"/>
      <c r="E6" s="652"/>
      <c r="F6" s="652"/>
      <c r="G6" s="652"/>
      <c r="H6" s="652"/>
      <c r="I6" s="652"/>
      <c r="J6" s="652"/>
      <c r="K6" s="652"/>
      <c r="L6" s="652"/>
      <c r="M6" s="652"/>
      <c r="N6" s="652"/>
      <c r="O6" s="632"/>
      <c r="P6" s="361" t="s">
        <v>319</v>
      </c>
      <c r="Q6" s="94"/>
    </row>
    <row r="7" spans="1:30" s="91" customFormat="1" ht="33" customHeight="1" thickBot="1" x14ac:dyDescent="0.25">
      <c r="A7" s="656" t="s">
        <v>86</v>
      </c>
      <c r="B7" s="657"/>
      <c r="C7" s="677"/>
      <c r="D7" s="891" t="s">
        <v>43</v>
      </c>
      <c r="E7" s="669"/>
      <c r="F7" s="669"/>
      <c r="G7" s="669"/>
      <c r="H7" s="670"/>
      <c r="I7" s="656" t="s">
        <v>90</v>
      </c>
      <c r="J7" s="677"/>
      <c r="K7" s="462" t="s">
        <v>239</v>
      </c>
      <c r="L7" s="656" t="s">
        <v>45</v>
      </c>
      <c r="M7" s="657"/>
      <c r="N7" s="677"/>
      <c r="O7" s="891"/>
      <c r="P7" s="670"/>
      <c r="V7" s="158"/>
      <c r="W7" s="159"/>
    </row>
    <row r="8" spans="1:30" s="91" customFormat="1" ht="33" customHeight="1" thickBot="1" x14ac:dyDescent="0.25">
      <c r="A8" s="656" t="s">
        <v>88</v>
      </c>
      <c r="B8" s="657"/>
      <c r="C8" s="658"/>
      <c r="D8" s="668" t="s">
        <v>122</v>
      </c>
      <c r="E8" s="669"/>
      <c r="F8" s="669"/>
      <c r="G8" s="669"/>
      <c r="H8" s="670"/>
      <c r="I8" s="656" t="s">
        <v>112</v>
      </c>
      <c r="J8" s="658"/>
      <c r="K8" s="300" t="s">
        <v>129</v>
      </c>
      <c r="L8" s="302" t="s">
        <v>89</v>
      </c>
      <c r="M8" s="303"/>
      <c r="N8" s="299" t="s">
        <v>46</v>
      </c>
      <c r="O8" s="891"/>
      <c r="P8" s="670"/>
      <c r="V8" s="160"/>
      <c r="W8" s="159"/>
    </row>
    <row r="9" spans="1:30" s="3" customFormat="1" ht="64.900000000000006" customHeight="1" thickBot="1" x14ac:dyDescent="0.25">
      <c r="A9" s="945" t="s">
        <v>309</v>
      </c>
      <c r="B9" s="946"/>
      <c r="C9" s="946"/>
      <c r="D9" s="946"/>
      <c r="E9" s="946"/>
      <c r="F9" s="946"/>
      <c r="G9" s="946"/>
      <c r="H9" s="946"/>
      <c r="I9" s="946"/>
      <c r="J9" s="946"/>
      <c r="K9" s="946"/>
      <c r="L9" s="946"/>
      <c r="M9" s="946"/>
      <c r="N9" s="946"/>
      <c r="O9" s="946"/>
      <c r="P9" s="947"/>
      <c r="Q9" s="183"/>
      <c r="R9" s="183"/>
      <c r="S9" s="183"/>
      <c r="T9" s="183"/>
      <c r="U9" s="183"/>
      <c r="V9" s="183"/>
      <c r="W9" s="183"/>
      <c r="X9" s="183"/>
      <c r="Y9" s="183"/>
      <c r="Z9" s="183"/>
      <c r="AA9" s="183"/>
      <c r="AB9" s="183"/>
      <c r="AC9" s="183"/>
      <c r="AD9" s="183"/>
    </row>
    <row r="10" spans="1:30" ht="5.45" customHeight="1" thickBot="1" x14ac:dyDescent="0.2">
      <c r="A10" s="425"/>
      <c r="B10" s="304"/>
      <c r="C10" s="304"/>
      <c r="D10" s="305"/>
      <c r="E10" s="305"/>
      <c r="F10" s="305"/>
      <c r="G10" s="305"/>
      <c r="H10" s="305"/>
      <c r="I10" s="305"/>
      <c r="J10" s="305"/>
      <c r="K10" s="305"/>
      <c r="L10" s="305"/>
      <c r="M10" s="305"/>
      <c r="N10" s="305"/>
      <c r="O10" s="305"/>
      <c r="P10" s="426"/>
      <c r="Q10" s="94"/>
    </row>
    <row r="11" spans="1:30" s="97" customFormat="1" ht="18.75" thickBot="1" x14ac:dyDescent="0.3">
      <c r="A11" s="679" t="s">
        <v>47</v>
      </c>
      <c r="B11" s="680"/>
      <c r="C11" s="680"/>
      <c r="D11" s="680"/>
      <c r="E11" s="680"/>
      <c r="F11" s="680"/>
      <c r="G11" s="680"/>
      <c r="H11" s="680"/>
      <c r="I11" s="680"/>
      <c r="J11" s="680"/>
      <c r="K11" s="680"/>
      <c r="L11" s="680"/>
      <c r="M11" s="680"/>
      <c r="N11" s="680"/>
      <c r="O11" s="680"/>
      <c r="P11" s="681"/>
      <c r="Q11" s="96"/>
    </row>
    <row r="12" spans="1:30" ht="18" customHeight="1" thickBot="1" x14ac:dyDescent="0.2">
      <c r="A12" s="656" t="s">
        <v>48</v>
      </c>
      <c r="B12" s="657"/>
      <c r="C12" s="657"/>
      <c r="D12" s="657"/>
      <c r="E12" s="682"/>
      <c r="F12" s="682"/>
      <c r="G12" s="682"/>
      <c r="H12" s="657"/>
      <c r="I12" s="657"/>
      <c r="J12" s="657"/>
      <c r="K12" s="657"/>
      <c r="L12" s="657"/>
      <c r="M12" s="657"/>
      <c r="N12" s="657"/>
      <c r="O12" s="657"/>
      <c r="P12" s="677"/>
      <c r="Q12" s="94"/>
    </row>
    <row r="13" spans="1:30" ht="19.899999999999999" customHeight="1" thickBot="1" x14ac:dyDescent="0.2">
      <c r="A13" s="898" t="s">
        <v>49</v>
      </c>
      <c r="B13" s="948" t="s">
        <v>50</v>
      </c>
      <c r="C13" s="949"/>
      <c r="D13" s="949"/>
      <c r="E13" s="906" t="s">
        <v>51</v>
      </c>
      <c r="F13" s="907"/>
      <c r="G13" s="908"/>
      <c r="H13" s="693" t="s">
        <v>52</v>
      </c>
      <c r="I13" s="694"/>
      <c r="J13" s="901" t="s">
        <v>53</v>
      </c>
      <c r="K13" s="902"/>
      <c r="L13" s="902"/>
      <c r="M13" s="902"/>
      <c r="N13" s="823"/>
      <c r="O13" s="656" t="s">
        <v>54</v>
      </c>
      <c r="P13" s="677"/>
      <c r="Q13" s="94"/>
    </row>
    <row r="14" spans="1:30" ht="25.15" customHeight="1" thickBot="1" x14ac:dyDescent="0.2">
      <c r="A14" s="683"/>
      <c r="B14" s="939" t="s">
        <v>211</v>
      </c>
      <c r="C14" s="950" t="s">
        <v>212</v>
      </c>
      <c r="D14" s="941" t="s">
        <v>213</v>
      </c>
      <c r="E14" s="841" t="s">
        <v>211</v>
      </c>
      <c r="F14" s="843" t="s">
        <v>212</v>
      </c>
      <c r="G14" s="932" t="s">
        <v>213</v>
      </c>
      <c r="H14" s="934" t="s">
        <v>58</v>
      </c>
      <c r="I14" s="936" t="s">
        <v>214</v>
      </c>
      <c r="J14" s="674" t="s">
        <v>59</v>
      </c>
      <c r="K14" s="676"/>
      <c r="L14" s="826" t="s">
        <v>60</v>
      </c>
      <c r="M14" s="826" t="s">
        <v>61</v>
      </c>
      <c r="N14" s="676" t="s">
        <v>241</v>
      </c>
      <c r="O14" s="427"/>
      <c r="P14" s="308"/>
      <c r="Q14" s="94"/>
    </row>
    <row r="15" spans="1:30" ht="37.15" customHeight="1" thickBot="1" x14ac:dyDescent="0.2">
      <c r="A15" s="684"/>
      <c r="B15" s="940"/>
      <c r="C15" s="951"/>
      <c r="D15" s="942"/>
      <c r="E15" s="943"/>
      <c r="F15" s="944"/>
      <c r="G15" s="933"/>
      <c r="H15" s="935"/>
      <c r="I15" s="937"/>
      <c r="J15" s="692"/>
      <c r="K15" s="694"/>
      <c r="L15" s="938"/>
      <c r="M15" s="938"/>
      <c r="N15" s="694"/>
      <c r="O15" s="291"/>
      <c r="P15" s="293"/>
      <c r="Q15" s="94"/>
    </row>
    <row r="16" spans="1:30" ht="100.15" customHeight="1" x14ac:dyDescent="0.15">
      <c r="A16" s="312" t="s">
        <v>66</v>
      </c>
      <c r="B16" s="121"/>
      <c r="C16" s="105"/>
      <c r="D16" s="269" t="str">
        <f>IFERROR(C16/B16,"Celda formulada")</f>
        <v>Celda formulada</v>
      </c>
      <c r="E16" s="121"/>
      <c r="F16" s="105"/>
      <c r="G16" s="463" t="str">
        <f>IFERROR(F16/E16,"Celda formulada")</f>
        <v>Celda formulada</v>
      </c>
      <c r="H16" s="464" t="str">
        <f t="shared" ref="H16:H27" si="0">IFERROR((((F16-C16)/C16*1)),"Celda formulada")</f>
        <v>Celda formulada</v>
      </c>
      <c r="I16" s="465">
        <f t="shared" ref="I16:I27" si="1">IFERROR(C16-F16,"Celda formulada")</f>
        <v>0</v>
      </c>
      <c r="J16" s="884"/>
      <c r="K16" s="885"/>
      <c r="L16" s="119"/>
      <c r="M16" s="119"/>
      <c r="N16" s="325"/>
      <c r="O16" s="297"/>
      <c r="P16" s="298"/>
      <c r="Q16" s="98">
        <f>$L$28</f>
        <v>0.2</v>
      </c>
    </row>
    <row r="17" spans="1:17" ht="100.15" customHeight="1" x14ac:dyDescent="0.15">
      <c r="A17" s="316" t="s">
        <v>71</v>
      </c>
      <c r="B17" s="122"/>
      <c r="C17" s="110"/>
      <c r="D17" s="272" t="str">
        <f>IFERROR(C17/B17,"Celda formulada")</f>
        <v>Celda formulada</v>
      </c>
      <c r="E17" s="122"/>
      <c r="F17" s="110"/>
      <c r="G17" s="466" t="str">
        <f>IFERROR(F17/E17,"Celda formulada")</f>
        <v>Celda formulada</v>
      </c>
      <c r="H17" s="467" t="str">
        <f t="shared" si="0"/>
        <v>Celda formulada</v>
      </c>
      <c r="I17" s="468">
        <f t="shared" si="1"/>
        <v>0</v>
      </c>
      <c r="J17" s="876"/>
      <c r="K17" s="877"/>
      <c r="L17" s="118"/>
      <c r="M17" s="118"/>
      <c r="N17" s="326"/>
      <c r="O17" s="297"/>
      <c r="P17" s="298"/>
      <c r="Q17" s="98">
        <f t="shared" ref="Q17:Q27" si="2">$L$28</f>
        <v>0.2</v>
      </c>
    </row>
    <row r="18" spans="1:17" ht="100.15" customHeight="1" x14ac:dyDescent="0.15">
      <c r="A18" s="316" t="s">
        <v>72</v>
      </c>
      <c r="B18" s="122"/>
      <c r="C18" s="110"/>
      <c r="D18" s="272" t="str">
        <f t="shared" ref="D18:D27" si="3">IFERROR(C18/B18,"Celda formulada")</f>
        <v>Celda formulada</v>
      </c>
      <c r="E18" s="122"/>
      <c r="F18" s="110"/>
      <c r="G18" s="466" t="str">
        <f t="shared" ref="G18:G27" si="4">IFERROR(F18/E18,"Celda formulada")</f>
        <v>Celda formulada</v>
      </c>
      <c r="H18" s="467" t="str">
        <f t="shared" si="0"/>
        <v>Celda formulada</v>
      </c>
      <c r="I18" s="468">
        <f t="shared" si="1"/>
        <v>0</v>
      </c>
      <c r="J18" s="876"/>
      <c r="K18" s="877"/>
      <c r="L18" s="118"/>
      <c r="M18" s="118"/>
      <c r="N18" s="326"/>
      <c r="O18" s="297"/>
      <c r="P18" s="298"/>
      <c r="Q18" s="98">
        <f t="shared" si="2"/>
        <v>0.2</v>
      </c>
    </row>
    <row r="19" spans="1:17" ht="100.15" customHeight="1" x14ac:dyDescent="0.15">
      <c r="A19" s="316" t="s">
        <v>73</v>
      </c>
      <c r="B19" s="122"/>
      <c r="C19" s="110"/>
      <c r="D19" s="272" t="str">
        <f t="shared" si="3"/>
        <v>Celda formulada</v>
      </c>
      <c r="E19" s="122"/>
      <c r="F19" s="110"/>
      <c r="G19" s="466" t="str">
        <f t="shared" si="4"/>
        <v>Celda formulada</v>
      </c>
      <c r="H19" s="467" t="str">
        <f t="shared" si="0"/>
        <v>Celda formulada</v>
      </c>
      <c r="I19" s="468">
        <f t="shared" si="1"/>
        <v>0</v>
      </c>
      <c r="J19" s="876"/>
      <c r="K19" s="877"/>
      <c r="L19" s="118"/>
      <c r="M19" s="118"/>
      <c r="N19" s="326"/>
      <c r="O19" s="297"/>
      <c r="P19" s="298"/>
      <c r="Q19" s="98">
        <f t="shared" si="2"/>
        <v>0.2</v>
      </c>
    </row>
    <row r="20" spans="1:17" ht="100.15" customHeight="1" x14ac:dyDescent="0.15">
      <c r="A20" s="316" t="s">
        <v>74</v>
      </c>
      <c r="B20" s="122"/>
      <c r="C20" s="110"/>
      <c r="D20" s="272" t="str">
        <f t="shared" si="3"/>
        <v>Celda formulada</v>
      </c>
      <c r="E20" s="122"/>
      <c r="F20" s="110"/>
      <c r="G20" s="466" t="str">
        <f t="shared" si="4"/>
        <v>Celda formulada</v>
      </c>
      <c r="H20" s="467" t="str">
        <f t="shared" si="0"/>
        <v>Celda formulada</v>
      </c>
      <c r="I20" s="468">
        <f t="shared" si="1"/>
        <v>0</v>
      </c>
      <c r="J20" s="876"/>
      <c r="K20" s="877"/>
      <c r="L20" s="118"/>
      <c r="M20" s="118"/>
      <c r="N20" s="326"/>
      <c r="O20" s="297"/>
      <c r="P20" s="298"/>
      <c r="Q20" s="98">
        <f t="shared" si="2"/>
        <v>0.2</v>
      </c>
    </row>
    <row r="21" spans="1:17" ht="100.15" customHeight="1" x14ac:dyDescent="0.15">
      <c r="A21" s="316" t="s">
        <v>75</v>
      </c>
      <c r="B21" s="122"/>
      <c r="C21" s="110"/>
      <c r="D21" s="272" t="str">
        <f t="shared" si="3"/>
        <v>Celda formulada</v>
      </c>
      <c r="E21" s="122"/>
      <c r="F21" s="110"/>
      <c r="G21" s="466" t="str">
        <f t="shared" si="4"/>
        <v>Celda formulada</v>
      </c>
      <c r="H21" s="467" t="str">
        <f t="shared" si="0"/>
        <v>Celda formulada</v>
      </c>
      <c r="I21" s="468">
        <f t="shared" si="1"/>
        <v>0</v>
      </c>
      <c r="J21" s="876"/>
      <c r="K21" s="877"/>
      <c r="L21" s="118"/>
      <c r="M21" s="118"/>
      <c r="N21" s="326"/>
      <c r="O21" s="297"/>
      <c r="P21" s="298"/>
      <c r="Q21" s="98">
        <f t="shared" si="2"/>
        <v>0.2</v>
      </c>
    </row>
    <row r="22" spans="1:17" ht="100.15" customHeight="1" x14ac:dyDescent="0.15">
      <c r="A22" s="316" t="s">
        <v>76</v>
      </c>
      <c r="B22" s="122"/>
      <c r="C22" s="110"/>
      <c r="D22" s="272" t="str">
        <f t="shared" si="3"/>
        <v>Celda formulada</v>
      </c>
      <c r="E22" s="122"/>
      <c r="F22" s="110"/>
      <c r="G22" s="466" t="str">
        <f t="shared" si="4"/>
        <v>Celda formulada</v>
      </c>
      <c r="H22" s="467" t="str">
        <f t="shared" si="0"/>
        <v>Celda formulada</v>
      </c>
      <c r="I22" s="468">
        <f t="shared" si="1"/>
        <v>0</v>
      </c>
      <c r="J22" s="876"/>
      <c r="K22" s="877"/>
      <c r="L22" s="118"/>
      <c r="M22" s="118"/>
      <c r="N22" s="326"/>
      <c r="O22" s="297"/>
      <c r="P22" s="298"/>
      <c r="Q22" s="98">
        <f t="shared" si="2"/>
        <v>0.2</v>
      </c>
    </row>
    <row r="23" spans="1:17" ht="100.15" customHeight="1" x14ac:dyDescent="0.15">
      <c r="A23" s="316" t="s">
        <v>77</v>
      </c>
      <c r="B23" s="122"/>
      <c r="C23" s="110"/>
      <c r="D23" s="272" t="str">
        <f t="shared" si="3"/>
        <v>Celda formulada</v>
      </c>
      <c r="E23" s="122"/>
      <c r="F23" s="110"/>
      <c r="G23" s="466" t="str">
        <f t="shared" si="4"/>
        <v>Celda formulada</v>
      </c>
      <c r="H23" s="467" t="str">
        <f t="shared" si="0"/>
        <v>Celda formulada</v>
      </c>
      <c r="I23" s="468">
        <f t="shared" si="1"/>
        <v>0</v>
      </c>
      <c r="J23" s="876"/>
      <c r="K23" s="877"/>
      <c r="L23" s="118"/>
      <c r="M23" s="118"/>
      <c r="N23" s="326"/>
      <c r="O23" s="297"/>
      <c r="P23" s="298"/>
      <c r="Q23" s="98">
        <f t="shared" si="2"/>
        <v>0.2</v>
      </c>
    </row>
    <row r="24" spans="1:17" ht="100.15" customHeight="1" x14ac:dyDescent="0.15">
      <c r="A24" s="316" t="s">
        <v>78</v>
      </c>
      <c r="B24" s="122"/>
      <c r="C24" s="110"/>
      <c r="D24" s="272" t="str">
        <f t="shared" si="3"/>
        <v>Celda formulada</v>
      </c>
      <c r="E24" s="122"/>
      <c r="F24" s="110"/>
      <c r="G24" s="466" t="str">
        <f t="shared" si="4"/>
        <v>Celda formulada</v>
      </c>
      <c r="H24" s="467" t="str">
        <f t="shared" si="0"/>
        <v>Celda formulada</v>
      </c>
      <c r="I24" s="468">
        <f t="shared" si="1"/>
        <v>0</v>
      </c>
      <c r="J24" s="876"/>
      <c r="K24" s="877"/>
      <c r="L24" s="118"/>
      <c r="M24" s="118"/>
      <c r="N24" s="326"/>
      <c r="O24" s="297"/>
      <c r="P24" s="298"/>
      <c r="Q24" s="98">
        <f t="shared" si="2"/>
        <v>0.2</v>
      </c>
    </row>
    <row r="25" spans="1:17" ht="100.15" customHeight="1" x14ac:dyDescent="0.15">
      <c r="A25" s="316" t="s">
        <v>79</v>
      </c>
      <c r="B25" s="122"/>
      <c r="C25" s="110"/>
      <c r="D25" s="272" t="str">
        <f t="shared" si="3"/>
        <v>Celda formulada</v>
      </c>
      <c r="E25" s="122"/>
      <c r="F25" s="110"/>
      <c r="G25" s="466" t="str">
        <f t="shared" si="4"/>
        <v>Celda formulada</v>
      </c>
      <c r="H25" s="467" t="str">
        <f t="shared" si="0"/>
        <v>Celda formulada</v>
      </c>
      <c r="I25" s="468">
        <f t="shared" si="1"/>
        <v>0</v>
      </c>
      <c r="J25" s="876"/>
      <c r="K25" s="877"/>
      <c r="L25" s="118"/>
      <c r="M25" s="118"/>
      <c r="N25" s="326"/>
      <c r="O25" s="297"/>
      <c r="P25" s="298"/>
      <c r="Q25" s="98">
        <f t="shared" si="2"/>
        <v>0.2</v>
      </c>
    </row>
    <row r="26" spans="1:17" ht="100.15" customHeight="1" x14ac:dyDescent="0.15">
      <c r="A26" s="316" t="s">
        <v>80</v>
      </c>
      <c r="B26" s="122"/>
      <c r="C26" s="110"/>
      <c r="D26" s="272" t="str">
        <f t="shared" si="3"/>
        <v>Celda formulada</v>
      </c>
      <c r="E26" s="122"/>
      <c r="F26" s="110"/>
      <c r="G26" s="466" t="str">
        <f t="shared" si="4"/>
        <v>Celda formulada</v>
      </c>
      <c r="H26" s="467" t="str">
        <f t="shared" si="0"/>
        <v>Celda formulada</v>
      </c>
      <c r="I26" s="468">
        <f t="shared" si="1"/>
        <v>0</v>
      </c>
      <c r="J26" s="876"/>
      <c r="K26" s="877"/>
      <c r="L26" s="118"/>
      <c r="M26" s="118"/>
      <c r="N26" s="326"/>
      <c r="O26" s="297"/>
      <c r="P26" s="298"/>
      <c r="Q26" s="98">
        <f t="shared" si="2"/>
        <v>0.2</v>
      </c>
    </row>
    <row r="27" spans="1:17" ht="100.15" customHeight="1" thickBot="1" x14ac:dyDescent="0.2">
      <c r="A27" s="318" t="s">
        <v>81</v>
      </c>
      <c r="B27" s="123"/>
      <c r="C27" s="112"/>
      <c r="D27" s="275" t="str">
        <f t="shared" si="3"/>
        <v>Celda formulada</v>
      </c>
      <c r="E27" s="123"/>
      <c r="F27" s="112"/>
      <c r="G27" s="469" t="str">
        <f t="shared" si="4"/>
        <v>Celda formulada</v>
      </c>
      <c r="H27" s="470" t="str">
        <f t="shared" si="0"/>
        <v>Celda formulada</v>
      </c>
      <c r="I27" s="471">
        <f t="shared" si="1"/>
        <v>0</v>
      </c>
      <c r="J27" s="880"/>
      <c r="K27" s="881"/>
      <c r="L27" s="120"/>
      <c r="M27" s="120"/>
      <c r="N27" s="327"/>
      <c r="O27" s="297"/>
      <c r="P27" s="298"/>
      <c r="Q27" s="98">
        <f t="shared" si="2"/>
        <v>0.2</v>
      </c>
    </row>
    <row r="28" spans="1:17" ht="25.15" customHeight="1" thickBot="1" x14ac:dyDescent="0.2">
      <c r="A28" s="261" t="s">
        <v>91</v>
      </c>
      <c r="B28" s="451">
        <f>IFERROR(SUM(B16:B27),0)</f>
        <v>0</v>
      </c>
      <c r="C28" s="451">
        <f>IFERROR(SUM(C16:C27),0)</f>
        <v>0</v>
      </c>
      <c r="D28" s="472">
        <f>IFERROR(AVERAGE(D16:D27),0)</f>
        <v>0</v>
      </c>
      <c r="E28" s="455">
        <f>IFERROR(SUM(E16:E27),0)</f>
        <v>0</v>
      </c>
      <c r="F28" s="455">
        <f>IFERROR(SUM(F16:F27),0)</f>
        <v>0</v>
      </c>
      <c r="G28" s="473">
        <f>IFERROR(AVERAGE(G16:G27),0)</f>
        <v>0</v>
      </c>
      <c r="H28" s="255">
        <f>IFERROR(AVERAGE(H16:H27),0)</f>
        <v>0</v>
      </c>
      <c r="I28" s="474">
        <f>IFERROR(E28-B28,0)</f>
        <v>0</v>
      </c>
      <c r="J28" s="806" t="s">
        <v>83</v>
      </c>
      <c r="K28" s="807"/>
      <c r="L28" s="635">
        <v>0.2</v>
      </c>
      <c r="M28" s="635"/>
      <c r="N28" s="635"/>
      <c r="O28" s="294"/>
      <c r="P28" s="295"/>
      <c r="Q28" s="99"/>
    </row>
    <row r="29" spans="1:17" ht="30.6" customHeight="1" x14ac:dyDescent="0.15">
      <c r="A29" s="5"/>
      <c r="B29" s="6"/>
      <c r="C29" s="6"/>
      <c r="D29" s="6"/>
      <c r="E29" s="6"/>
      <c r="F29" s="6"/>
      <c r="G29" s="6"/>
      <c r="H29" s="6"/>
      <c r="I29" s="6"/>
      <c r="J29" s="6"/>
      <c r="K29" s="6"/>
      <c r="L29" s="6"/>
      <c r="M29" s="6"/>
      <c r="N29" s="6"/>
      <c r="O29" s="6"/>
      <c r="P29" s="6"/>
      <c r="Q29" s="99"/>
    </row>
    <row r="30" spans="1:17" x14ac:dyDescent="0.15">
      <c r="A30" s="95"/>
      <c r="B30" s="95"/>
      <c r="C30" s="95"/>
    </row>
    <row r="31" spans="1:17" x14ac:dyDescent="0.15">
      <c r="A31" s="95"/>
      <c r="B31" s="95"/>
      <c r="C31" s="95"/>
    </row>
    <row r="39" spans="6:10" hidden="1" x14ac:dyDescent="0.15">
      <c r="F39" s="143">
        <v>45449</v>
      </c>
      <c r="G39" s="143">
        <v>45476</v>
      </c>
      <c r="J39" s="1">
        <f>'[1]Costos Energía 2024'!$B$11</f>
        <v>854.22157894736836</v>
      </c>
    </row>
  </sheetData>
  <sheetProtection algorithmName="SHA-512" hashValue="woR5jbKKia5ey0AdhmDzRT9oyy1TgOmstJmR0NAQwp+V0pl2ZeW7WIJ47cIJjdffTB9nSGlBcNLqVOFzonrKpA==" saltValue="PyJzmgj/lB9tLQA3qF6EmQ==" spinCount="100000" sheet="1" objects="1" scenarios="1"/>
  <protectedRanges>
    <protectedRange sqref="E16:F27 B16:C27" name="Rango1"/>
    <protectedRange sqref="J16:M27" name="Rango1_1"/>
    <protectedRange sqref="N16:N27" name="Rango1_2_1_1"/>
  </protectedRanges>
  <mergeCells count="50">
    <mergeCell ref="A1:C6"/>
    <mergeCell ref="A7:C7"/>
    <mergeCell ref="J27:K27"/>
    <mergeCell ref="J28:K28"/>
    <mergeCell ref="J22:K22"/>
    <mergeCell ref="J23:K23"/>
    <mergeCell ref="D1:O2"/>
    <mergeCell ref="F14:F15"/>
    <mergeCell ref="A9:P9"/>
    <mergeCell ref="A11:P11"/>
    <mergeCell ref="A12:P12"/>
    <mergeCell ref="A13:A15"/>
    <mergeCell ref="B13:D13"/>
    <mergeCell ref="H13:I13"/>
    <mergeCell ref="J13:N13"/>
    <mergeCell ref="C14:C15"/>
    <mergeCell ref="B14:B15"/>
    <mergeCell ref="E13:G13"/>
    <mergeCell ref="M14:M15"/>
    <mergeCell ref="N14:N15"/>
    <mergeCell ref="D8:H8"/>
    <mergeCell ref="I8:J8"/>
    <mergeCell ref="A8:C8"/>
    <mergeCell ref="D14:D15"/>
    <mergeCell ref="E14:E15"/>
    <mergeCell ref="L28:N28"/>
    <mergeCell ref="G14:G15"/>
    <mergeCell ref="H14:H15"/>
    <mergeCell ref="I14:I15"/>
    <mergeCell ref="L14:L15"/>
    <mergeCell ref="J14:K15"/>
    <mergeCell ref="J16:K16"/>
    <mergeCell ref="J17:K17"/>
    <mergeCell ref="J18:K18"/>
    <mergeCell ref="J19:K19"/>
    <mergeCell ref="J20:K20"/>
    <mergeCell ref="J21:K21"/>
    <mergeCell ref="P1:P2"/>
    <mergeCell ref="J24:K24"/>
    <mergeCell ref="J25:K25"/>
    <mergeCell ref="J26:K26"/>
    <mergeCell ref="I7:J7"/>
    <mergeCell ref="O8:P8"/>
    <mergeCell ref="O13:P13"/>
    <mergeCell ref="P3:P4"/>
    <mergeCell ref="D5:O6"/>
    <mergeCell ref="D3:O4"/>
    <mergeCell ref="D7:H7"/>
    <mergeCell ref="L7:N7"/>
    <mergeCell ref="O7:P7"/>
  </mergeCells>
  <conditionalFormatting sqref="E16:F27">
    <cfRule type="containsBlanks" dxfId="12" priority="14">
      <formula>LEN(TRIM(E16))=0</formula>
    </cfRule>
  </conditionalFormatting>
  <conditionalFormatting sqref="J16:J27">
    <cfRule type="containsBlanks" dxfId="11" priority="9">
      <formula>LEN(TRIM(J16))=0</formula>
    </cfRule>
  </conditionalFormatting>
  <conditionalFormatting sqref="K8 B16:C27">
    <cfRule type="containsBlanks" dxfId="10" priority="8">
      <formula>LEN(TRIM(B8))=0</formula>
    </cfRule>
  </conditionalFormatting>
  <conditionalFormatting sqref="L16:N27">
    <cfRule type="containsBlanks" dxfId="9" priority="1">
      <formula>LEN(TRIM(L16))=0</formula>
    </cfRule>
  </conditionalFormatting>
  <conditionalFormatting sqref="M8">
    <cfRule type="containsBlanks" dxfId="8" priority="5">
      <formula>LEN(TRIM(M8))=0</formula>
    </cfRule>
  </conditionalFormatting>
  <conditionalFormatting sqref="O7:O8">
    <cfRule type="containsBlanks" dxfId="7" priority="2">
      <formula>LEN(TRIM(O7))=0</formula>
    </cfRule>
  </conditionalFormatting>
  <conditionalFormatting sqref="V8">
    <cfRule type="containsBlanks" dxfId="6" priority="4">
      <formula>LEN(TRIM(V8))=0</formula>
    </cfRule>
  </conditionalFormatting>
  <conditionalFormatting sqref="V7:W7">
    <cfRule type="containsBlanks" dxfId="5" priority="6">
      <formula>LEN(TRIM(V7))=0</formula>
    </cfRule>
  </conditionalFormatting>
  <dataValidations count="6">
    <dataValidation type="whole" allowBlank="1" showInputMessage="1" showErrorMessage="1" errorTitle="Información no válida" error="Por favor ingresar números entreros así:_x000a_Ej: 56" promptTitle="Cantidad de procesos contractual" prompt="Por favor ingresar un número que se encuentre en un rango de 0 a 999 sin puntos (.) ni comas (,)" sqref="E16:E27 B16:B27" xr:uid="{00000000-0002-0000-0800-000000000000}">
      <formula1>0</formula1>
      <formula2>999</formula2>
    </dataValidation>
    <dataValidation type="whole" allowBlank="1" showInputMessage="1" showErrorMessage="1" errorTitle="Información no válida" error="Por favor ingresar números entreros así:_x000a_Ej: 56" promptTitle="Avales ambientales emitidos" prompt="Por favor ingresar un número que se encuentre en un rango de 0 a 999 sin puntos (.) ni comas (,)" sqref="F16:F27 C16:C27" xr:uid="{00000000-0002-0000-0800-000001000000}">
      <formula1>0</formula1>
      <formula2>999</formula2>
    </dataValidation>
    <dataValidation allowBlank="1" showInputMessage="1" showErrorMessage="1" promptTitle="Evidencias de las acciones" prompt="Por favor en forma de listado, ingrese las evidencias puntuales que soportan las acciones. " sqref="M16:M27" xr:uid="{00000000-0002-0000-0800-000002000000}"/>
    <dataValidation allowBlank="1" showInputMessage="1" showErrorMessage="1" promptTitle="Anniones de mejora" prompt="Por favor ingrese aquellas acciones que se pueden ejecutar desde el territorio." sqref="L16:L27" xr:uid="{00000000-0002-0000-0800-000003000000}"/>
    <dataValidation allowBlank="1" showInputMessage="1" showErrorMessage="1" promptTitle="Observaciones" prompt="Por favor ingresar la justificación de la información ingresada, indicando las posibles razones por las cuales que pueden presentar" sqref="J16:J27" xr:uid="{00000000-0002-0000-0800-000004000000}"/>
    <dataValidation allowBlank="1" showInputMessage="1" showErrorMessage="1" promptTitle="Respopnsable de verificar" prompt="Por favor relacione el nombre de los profesionales que revisaron y aprobaron la información contenida mes a mes" sqref="N16:N27" xr:uid="{63A12116-2FA8-49B8-BF13-02F1C3A07B42}"/>
  </dataValidations>
  <printOptions horizontalCentered="1" verticalCentered="1"/>
  <pageMargins left="0.19685039370078741" right="0.19685039370078741" top="0.19685039370078741" bottom="0.19685039370078741" header="0" footer="0"/>
  <pageSetup scale="37" fitToHeight="0" orientation="landscape" r:id="rId1"/>
  <rowBreaks count="1" manualBreakCount="1">
    <brk id="21" max="14"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1E5C0B02-5C50-489D-B68A-1E6A7B6374F9}">
          <x14:formula1>
            <xm:f>Desplegable!$C$3:$C$26</xm:f>
          </x14:formula1>
          <xm:sqref>D7</xm:sqref>
        </x14:dataValidation>
        <x14:dataValidation type="list" allowBlank="1" showInputMessage="1" showErrorMessage="1" xr:uid="{9D2B330E-5FFB-4D29-9C9B-B28ACB6671B2}">
          <x14:formula1>
            <xm:f>Desplegable!$B$3:$B$9</xm:f>
          </x14:formula1>
          <xm:sqref>D8</xm:sqref>
        </x14:dataValidation>
        <x14:dataValidation type="list" allowBlank="1" showInputMessage="1" showErrorMessage="1" xr:uid="{4557060A-F5DA-4CF0-97C1-04651F23C6E0}">
          <x14:formula1>
            <xm:f>Desplegable!$D$3:$D$38</xm:f>
          </x14:formula1>
          <xm:sqref>K8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C34"/>
  <sheetViews>
    <sheetView view="pageBreakPreview" topLeftCell="Q1" zoomScale="65" zoomScaleNormal="53" zoomScaleSheetLayoutView="65" workbookViewId="0">
      <selection activeCell="Y1" sqref="Y1:Y2"/>
    </sheetView>
  </sheetViews>
  <sheetFormatPr baseColWidth="10" defaultColWidth="11.5" defaultRowHeight="11.25" x14ac:dyDescent="0.15"/>
  <cols>
    <col min="1" max="1" width="19.1640625" style="1" customWidth="1"/>
    <col min="2" max="3" width="17.6640625" style="1" customWidth="1"/>
    <col min="4" max="5" width="15.6640625" style="1" customWidth="1"/>
    <col min="6" max="6" width="16.6640625" style="1" customWidth="1"/>
    <col min="7" max="7" width="20.6640625" style="1" customWidth="1"/>
    <col min="8" max="8" width="15.6640625" style="1" customWidth="1"/>
    <col min="9" max="10" width="17.6640625" style="1" customWidth="1"/>
    <col min="11" max="12" width="15.6640625" style="1" customWidth="1"/>
    <col min="13" max="13" width="16.6640625" style="1" customWidth="1"/>
    <col min="14" max="14" width="20.6640625" style="1" customWidth="1"/>
    <col min="15" max="15" width="15.6640625" style="1" customWidth="1"/>
    <col min="16" max="16" width="16.6640625" style="1" customWidth="1"/>
    <col min="17" max="17" width="21.5" style="1" customWidth="1"/>
    <col min="18" max="19" width="17.6640625" style="1" customWidth="1"/>
    <col min="20" max="20" width="100.6640625" style="1" customWidth="1"/>
    <col min="21" max="22" width="25.6640625" style="1" customWidth="1"/>
    <col min="23" max="23" width="18.6640625" style="1" customWidth="1"/>
    <col min="24" max="25" width="85.5" style="1" customWidth="1"/>
    <col min="26" max="26" width="11.5" style="94"/>
    <col min="27" max="16384" width="11.5" style="1"/>
  </cols>
  <sheetData>
    <row r="1" spans="1:29" ht="10.15" customHeight="1" x14ac:dyDescent="0.15">
      <c r="A1" s="662" t="e" vm="3">
        <v>#VALUE!</v>
      </c>
      <c r="B1" s="663"/>
      <c r="C1" s="663"/>
      <c r="D1" s="664"/>
      <c r="E1" s="662" t="s">
        <v>40</v>
      </c>
      <c r="F1" s="663"/>
      <c r="G1" s="663"/>
      <c r="H1" s="663"/>
      <c r="I1" s="663"/>
      <c r="J1" s="663"/>
      <c r="K1" s="663"/>
      <c r="L1" s="663"/>
      <c r="M1" s="663"/>
      <c r="N1" s="663"/>
      <c r="O1" s="663"/>
      <c r="P1" s="663"/>
      <c r="Q1" s="663"/>
      <c r="R1" s="663"/>
      <c r="S1" s="663"/>
      <c r="T1" s="663"/>
      <c r="U1" s="663"/>
      <c r="V1" s="663"/>
      <c r="W1" s="663"/>
      <c r="X1" s="664"/>
      <c r="Y1" s="649" t="s">
        <v>41</v>
      </c>
    </row>
    <row r="2" spans="1:29" ht="15.6" customHeight="1" thickBot="1" x14ac:dyDescent="0.2">
      <c r="A2" s="659"/>
      <c r="B2" s="660"/>
      <c r="C2" s="660"/>
      <c r="D2" s="661"/>
      <c r="E2" s="659"/>
      <c r="F2" s="660"/>
      <c r="G2" s="660"/>
      <c r="H2" s="660"/>
      <c r="I2" s="660"/>
      <c r="J2" s="660"/>
      <c r="K2" s="660"/>
      <c r="L2" s="660"/>
      <c r="M2" s="660"/>
      <c r="N2" s="660"/>
      <c r="O2" s="660"/>
      <c r="P2" s="660"/>
      <c r="Q2" s="660"/>
      <c r="R2" s="660"/>
      <c r="S2" s="660"/>
      <c r="T2" s="660"/>
      <c r="U2" s="660"/>
      <c r="V2" s="660"/>
      <c r="W2" s="660"/>
      <c r="X2" s="661"/>
      <c r="Y2" s="650"/>
    </row>
    <row r="3" spans="1:29" ht="10.15" customHeight="1" x14ac:dyDescent="0.15">
      <c r="A3" s="659"/>
      <c r="B3" s="660"/>
      <c r="C3" s="660"/>
      <c r="D3" s="661"/>
      <c r="E3" s="892" t="s">
        <v>42</v>
      </c>
      <c r="F3" s="893"/>
      <c r="G3" s="893"/>
      <c r="H3" s="893"/>
      <c r="I3" s="893"/>
      <c r="J3" s="893"/>
      <c r="K3" s="893"/>
      <c r="L3" s="893"/>
      <c r="M3" s="893"/>
      <c r="N3" s="893"/>
      <c r="O3" s="893"/>
      <c r="P3" s="893"/>
      <c r="Q3" s="893"/>
      <c r="R3" s="893"/>
      <c r="S3" s="893"/>
      <c r="T3" s="893"/>
      <c r="U3" s="893"/>
      <c r="V3" s="893"/>
      <c r="W3" s="893"/>
      <c r="X3" s="894"/>
      <c r="Y3" s="653" t="s">
        <v>321</v>
      </c>
    </row>
    <row r="4" spans="1:29" ht="10.9" customHeight="1" thickBot="1" x14ac:dyDescent="0.2">
      <c r="A4" s="659"/>
      <c r="B4" s="660"/>
      <c r="C4" s="660"/>
      <c r="D4" s="661"/>
      <c r="E4" s="895"/>
      <c r="F4" s="896"/>
      <c r="G4" s="896"/>
      <c r="H4" s="896"/>
      <c r="I4" s="896"/>
      <c r="J4" s="896"/>
      <c r="K4" s="896"/>
      <c r="L4" s="896"/>
      <c r="M4" s="896"/>
      <c r="N4" s="896"/>
      <c r="O4" s="896"/>
      <c r="P4" s="896"/>
      <c r="Q4" s="896"/>
      <c r="R4" s="896"/>
      <c r="S4" s="896"/>
      <c r="T4" s="896"/>
      <c r="U4" s="896"/>
      <c r="V4" s="896"/>
      <c r="W4" s="896"/>
      <c r="X4" s="897"/>
      <c r="Y4" s="654"/>
    </row>
    <row r="5" spans="1:29" ht="19.149999999999999" customHeight="1" thickBot="1" x14ac:dyDescent="0.2">
      <c r="A5" s="659"/>
      <c r="B5" s="660"/>
      <c r="C5" s="660"/>
      <c r="D5" s="661"/>
      <c r="E5" s="892" t="s">
        <v>240</v>
      </c>
      <c r="F5" s="893"/>
      <c r="G5" s="893"/>
      <c r="H5" s="893"/>
      <c r="I5" s="893"/>
      <c r="J5" s="893"/>
      <c r="K5" s="893"/>
      <c r="L5" s="893"/>
      <c r="M5" s="893"/>
      <c r="N5" s="893"/>
      <c r="O5" s="893"/>
      <c r="P5" s="893"/>
      <c r="Q5" s="893"/>
      <c r="R5" s="893"/>
      <c r="S5" s="893"/>
      <c r="T5" s="893"/>
      <c r="U5" s="893"/>
      <c r="V5" s="893"/>
      <c r="W5" s="893"/>
      <c r="X5" s="894"/>
      <c r="Y5" s="360" t="s">
        <v>322</v>
      </c>
    </row>
    <row r="6" spans="1:29" ht="17.45" customHeight="1" thickBot="1" x14ac:dyDescent="0.2">
      <c r="A6" s="665"/>
      <c r="B6" s="666"/>
      <c r="C6" s="666"/>
      <c r="D6" s="667"/>
      <c r="E6" s="895"/>
      <c r="F6" s="896"/>
      <c r="G6" s="896"/>
      <c r="H6" s="896"/>
      <c r="I6" s="896"/>
      <c r="J6" s="896"/>
      <c r="K6" s="896"/>
      <c r="L6" s="896"/>
      <c r="M6" s="896"/>
      <c r="N6" s="896"/>
      <c r="O6" s="896"/>
      <c r="P6" s="896"/>
      <c r="Q6" s="896"/>
      <c r="R6" s="896"/>
      <c r="S6" s="896"/>
      <c r="T6" s="896"/>
      <c r="U6" s="896"/>
      <c r="V6" s="896"/>
      <c r="W6" s="896"/>
      <c r="X6" s="897"/>
      <c r="Y6" s="361" t="s">
        <v>320</v>
      </c>
    </row>
    <row r="7" spans="1:29" s="91" customFormat="1" ht="33" customHeight="1" thickBot="1" x14ac:dyDescent="0.25">
      <c r="A7" s="656" t="s">
        <v>86</v>
      </c>
      <c r="B7" s="657"/>
      <c r="C7" s="657"/>
      <c r="D7" s="677"/>
      <c r="E7" s="891" t="s">
        <v>43</v>
      </c>
      <c r="F7" s="669"/>
      <c r="G7" s="669"/>
      <c r="H7" s="669"/>
      <c r="I7" s="669"/>
      <c r="J7" s="669"/>
      <c r="K7" s="669"/>
      <c r="L7" s="669"/>
      <c r="M7" s="669"/>
      <c r="N7" s="669"/>
      <c r="O7" s="669"/>
      <c r="P7" s="670"/>
      <c r="Q7" s="656" t="s">
        <v>90</v>
      </c>
      <c r="R7" s="657"/>
      <c r="S7" s="677"/>
      <c r="T7" s="952" t="s">
        <v>238</v>
      </c>
      <c r="U7" s="953"/>
      <c r="V7" s="656" t="s">
        <v>45</v>
      </c>
      <c r="W7" s="677"/>
      <c r="X7" s="891"/>
      <c r="Y7" s="670"/>
    </row>
    <row r="8" spans="1:29" s="91" customFormat="1" ht="33" customHeight="1" thickBot="1" x14ac:dyDescent="0.25">
      <c r="A8" s="656" t="s">
        <v>88</v>
      </c>
      <c r="B8" s="657"/>
      <c r="C8" s="657"/>
      <c r="D8" s="677"/>
      <c r="E8" s="891" t="s">
        <v>125</v>
      </c>
      <c r="F8" s="669"/>
      <c r="G8" s="669"/>
      <c r="H8" s="669"/>
      <c r="I8" s="669"/>
      <c r="J8" s="669"/>
      <c r="K8" s="669"/>
      <c r="L8" s="669"/>
      <c r="M8" s="669"/>
      <c r="N8" s="669"/>
      <c r="O8" s="669"/>
      <c r="P8" s="670"/>
      <c r="Q8" s="656" t="s">
        <v>112</v>
      </c>
      <c r="R8" s="677"/>
      <c r="S8" s="891" t="s">
        <v>129</v>
      </c>
      <c r="T8" s="670"/>
      <c r="U8" s="475" t="s">
        <v>89</v>
      </c>
      <c r="V8" s="476"/>
      <c r="W8" s="477" t="s">
        <v>46</v>
      </c>
      <c r="X8" s="891"/>
      <c r="Y8" s="670"/>
    </row>
    <row r="9" spans="1:29" s="180" customFormat="1" ht="64.900000000000006" customHeight="1" thickBot="1" x14ac:dyDescent="0.25">
      <c r="A9" s="945" t="s">
        <v>309</v>
      </c>
      <c r="B9" s="946"/>
      <c r="C9" s="946"/>
      <c r="D9" s="946"/>
      <c r="E9" s="946"/>
      <c r="F9" s="946"/>
      <c r="G9" s="946"/>
      <c r="H9" s="946"/>
      <c r="I9" s="946"/>
      <c r="J9" s="946"/>
      <c r="K9" s="946"/>
      <c r="L9" s="946"/>
      <c r="M9" s="946"/>
      <c r="N9" s="946"/>
      <c r="O9" s="946"/>
      <c r="P9" s="946"/>
      <c r="Q9" s="946"/>
      <c r="R9" s="946"/>
      <c r="S9" s="946"/>
      <c r="T9" s="946"/>
      <c r="U9" s="946"/>
      <c r="V9" s="946"/>
      <c r="W9" s="946"/>
      <c r="X9" s="946"/>
      <c r="Y9" s="947"/>
      <c r="Z9" s="186"/>
      <c r="AA9" s="186"/>
      <c r="AB9" s="186"/>
      <c r="AC9" s="186"/>
    </row>
    <row r="10" spans="1:29" ht="5.45" customHeight="1" thickBot="1" x14ac:dyDescent="0.2">
      <c r="A10" s="425"/>
      <c r="B10" s="304"/>
      <c r="C10" s="304"/>
      <c r="D10" s="304"/>
      <c r="E10" s="304"/>
      <c r="F10" s="304"/>
      <c r="G10" s="304"/>
      <c r="H10" s="305"/>
      <c r="I10" s="305"/>
      <c r="J10" s="305"/>
      <c r="K10" s="305"/>
      <c r="L10" s="305"/>
      <c r="M10" s="305"/>
      <c r="N10" s="305"/>
      <c r="O10" s="305"/>
      <c r="P10" s="305"/>
      <c r="Q10" s="305"/>
      <c r="R10" s="305"/>
      <c r="S10" s="305"/>
      <c r="T10" s="305"/>
      <c r="U10" s="305"/>
      <c r="V10" s="305"/>
      <c r="W10" s="305"/>
      <c r="X10" s="305"/>
      <c r="Y10" s="426"/>
    </row>
    <row r="11" spans="1:29" s="97" customFormat="1" ht="18.75" thickBot="1" x14ac:dyDescent="0.3">
      <c r="A11" s="679" t="s">
        <v>47</v>
      </c>
      <c r="B11" s="680"/>
      <c r="C11" s="680"/>
      <c r="D11" s="680"/>
      <c r="E11" s="680"/>
      <c r="F11" s="680"/>
      <c r="G11" s="680"/>
      <c r="H11" s="680"/>
      <c r="I11" s="680"/>
      <c r="J11" s="680"/>
      <c r="K11" s="680"/>
      <c r="L11" s="680"/>
      <c r="M11" s="680"/>
      <c r="N11" s="680"/>
      <c r="O11" s="680"/>
      <c r="P11" s="680"/>
      <c r="Q11" s="680"/>
      <c r="R11" s="680"/>
      <c r="S11" s="680"/>
      <c r="T11" s="680"/>
      <c r="U11" s="680"/>
      <c r="V11" s="680"/>
      <c r="W11" s="680"/>
      <c r="X11" s="680"/>
      <c r="Y11" s="681"/>
      <c r="Z11" s="96"/>
    </row>
    <row r="12" spans="1:29" ht="18" customHeight="1" thickBot="1" x14ac:dyDescent="0.2">
      <c r="A12" s="656" t="s">
        <v>48</v>
      </c>
      <c r="B12" s="682"/>
      <c r="C12" s="682"/>
      <c r="D12" s="682"/>
      <c r="E12" s="682"/>
      <c r="F12" s="682"/>
      <c r="G12" s="682"/>
      <c r="H12" s="682"/>
      <c r="I12" s="682"/>
      <c r="J12" s="682"/>
      <c r="K12" s="682"/>
      <c r="L12" s="682"/>
      <c r="M12" s="682"/>
      <c r="N12" s="682"/>
      <c r="O12" s="682"/>
      <c r="P12" s="682"/>
      <c r="Q12" s="682"/>
      <c r="R12" s="682"/>
      <c r="S12" s="682"/>
      <c r="T12" s="657"/>
      <c r="U12" s="657"/>
      <c r="V12" s="657"/>
      <c r="W12" s="657"/>
      <c r="X12" s="657"/>
      <c r="Y12" s="677"/>
    </row>
    <row r="13" spans="1:29" ht="19.899999999999999" customHeight="1" thickBot="1" x14ac:dyDescent="0.2">
      <c r="A13" s="898" t="s">
        <v>49</v>
      </c>
      <c r="B13" s="903" t="s">
        <v>50</v>
      </c>
      <c r="C13" s="904"/>
      <c r="D13" s="904"/>
      <c r="E13" s="904"/>
      <c r="F13" s="904"/>
      <c r="G13" s="904"/>
      <c r="H13" s="905"/>
      <c r="I13" s="906" t="s">
        <v>51</v>
      </c>
      <c r="J13" s="907"/>
      <c r="K13" s="907"/>
      <c r="L13" s="907"/>
      <c r="M13" s="907"/>
      <c r="N13" s="907"/>
      <c r="O13" s="908"/>
      <c r="P13" s="674" t="s">
        <v>52</v>
      </c>
      <c r="Q13" s="675"/>
      <c r="R13" s="675"/>
      <c r="S13" s="676"/>
      <c r="T13" s="901" t="s">
        <v>53</v>
      </c>
      <c r="U13" s="902"/>
      <c r="V13" s="902"/>
      <c r="W13" s="823"/>
      <c r="X13" s="656" t="s">
        <v>54</v>
      </c>
      <c r="Y13" s="677"/>
    </row>
    <row r="14" spans="1:29" ht="25.15" customHeight="1" thickBot="1" x14ac:dyDescent="0.2">
      <c r="A14" s="683"/>
      <c r="B14" s="903" t="s">
        <v>215</v>
      </c>
      <c r="C14" s="904"/>
      <c r="D14" s="904"/>
      <c r="E14" s="905"/>
      <c r="F14" s="903" t="s">
        <v>216</v>
      </c>
      <c r="G14" s="904"/>
      <c r="H14" s="904"/>
      <c r="I14" s="906" t="s">
        <v>215</v>
      </c>
      <c r="J14" s="907"/>
      <c r="K14" s="907"/>
      <c r="L14" s="908"/>
      <c r="M14" s="906" t="s">
        <v>216</v>
      </c>
      <c r="N14" s="907"/>
      <c r="O14" s="908"/>
      <c r="P14" s="901"/>
      <c r="Q14" s="902"/>
      <c r="R14" s="902"/>
      <c r="S14" s="823"/>
      <c r="T14" s="826" t="s">
        <v>59</v>
      </c>
      <c r="U14" s="826" t="s">
        <v>60</v>
      </c>
      <c r="V14" s="826" t="s">
        <v>61</v>
      </c>
      <c r="W14" s="676" t="s">
        <v>241</v>
      </c>
      <c r="X14" s="427"/>
      <c r="Y14" s="308"/>
    </row>
    <row r="15" spans="1:29" ht="46.15" customHeight="1" thickBot="1" x14ac:dyDescent="0.2">
      <c r="A15" s="684"/>
      <c r="B15" s="428" t="s">
        <v>217</v>
      </c>
      <c r="C15" s="428" t="s">
        <v>218</v>
      </c>
      <c r="D15" s="428" t="s">
        <v>178</v>
      </c>
      <c r="E15" s="428" t="s">
        <v>219</v>
      </c>
      <c r="F15" s="428" t="s">
        <v>220</v>
      </c>
      <c r="G15" s="429" t="s">
        <v>221</v>
      </c>
      <c r="H15" s="478" t="s">
        <v>222</v>
      </c>
      <c r="I15" s="479" t="s">
        <v>217</v>
      </c>
      <c r="J15" s="479" t="s">
        <v>218</v>
      </c>
      <c r="K15" s="479" t="s">
        <v>178</v>
      </c>
      <c r="L15" s="479" t="s">
        <v>219</v>
      </c>
      <c r="M15" s="479" t="s">
        <v>220</v>
      </c>
      <c r="N15" s="480" t="s">
        <v>221</v>
      </c>
      <c r="O15" s="430" t="s">
        <v>222</v>
      </c>
      <c r="P15" s="397" t="s">
        <v>223</v>
      </c>
      <c r="Q15" s="397" t="s">
        <v>232</v>
      </c>
      <c r="R15" s="397" t="s">
        <v>224</v>
      </c>
      <c r="S15" s="397" t="s">
        <v>225</v>
      </c>
      <c r="T15" s="827"/>
      <c r="U15" s="827"/>
      <c r="V15" s="827"/>
      <c r="W15" s="823"/>
      <c r="X15" s="291"/>
      <c r="Y15" s="293"/>
    </row>
    <row r="16" spans="1:29" ht="100.15" customHeight="1" x14ac:dyDescent="0.15">
      <c r="A16" s="312" t="s">
        <v>66</v>
      </c>
      <c r="B16" s="433"/>
      <c r="C16" s="332"/>
      <c r="D16" s="332"/>
      <c r="E16" s="481"/>
      <c r="F16" s="433"/>
      <c r="G16" s="332"/>
      <c r="H16" s="481">
        <f>IFERROR(F16+G16,"Celda formulada")</f>
        <v>0</v>
      </c>
      <c r="I16" s="433"/>
      <c r="J16" s="332"/>
      <c r="K16" s="482"/>
      <c r="L16" s="332"/>
      <c r="M16" s="332"/>
      <c r="N16" s="332"/>
      <c r="O16" s="481">
        <f>IFERROR(M16+N16,"Celda formulada")</f>
        <v>0</v>
      </c>
      <c r="P16" s="433"/>
      <c r="Q16" s="416" t="str">
        <f>IFERROR(J16/I16,"Celda formulada")</f>
        <v>Celda formulada</v>
      </c>
      <c r="R16" s="437" t="str">
        <f>IFERROR(L16/K16,"Celda formulada")</f>
        <v>Celda formulada</v>
      </c>
      <c r="S16" s="262" t="str">
        <f>IFERROR(O16/H16,"Celda formulada")</f>
        <v>Celda formulada</v>
      </c>
      <c r="T16" s="439"/>
      <c r="U16" s="440"/>
      <c r="V16" s="440"/>
      <c r="W16" s="315"/>
      <c r="X16" s="296"/>
      <c r="Y16" s="298"/>
      <c r="Z16" s="98">
        <f>$U$28</f>
        <v>0.2</v>
      </c>
    </row>
    <row r="17" spans="1:29" ht="100.15" customHeight="1" x14ac:dyDescent="0.15">
      <c r="A17" s="316" t="s">
        <v>71</v>
      </c>
      <c r="B17" s="441"/>
      <c r="C17" s="353"/>
      <c r="D17" s="353"/>
      <c r="E17" s="483"/>
      <c r="F17" s="441"/>
      <c r="G17" s="353"/>
      <c r="H17" s="483">
        <f t="shared" ref="H17:H27" si="0">IFERROR(F17+G17,"Celda formulada")</f>
        <v>0</v>
      </c>
      <c r="I17" s="441"/>
      <c r="J17" s="353"/>
      <c r="K17" s="353"/>
      <c r="L17" s="353"/>
      <c r="M17" s="353"/>
      <c r="N17" s="353"/>
      <c r="O17" s="483">
        <f t="shared" ref="O17:O27" si="1">IFERROR(M17+N17,"Celda formulada")</f>
        <v>0</v>
      </c>
      <c r="P17" s="441"/>
      <c r="Q17" s="417" t="str">
        <f t="shared" ref="Q17:Q27" si="2">IFERROR(J17/I17,"Celda formulada")</f>
        <v>Celda formulada</v>
      </c>
      <c r="R17" s="444" t="str">
        <f t="shared" ref="R17:R27" si="3">IFERROR(L17/K17,"Celda formulada")</f>
        <v>Celda formulada</v>
      </c>
      <c r="S17" s="263" t="str">
        <f t="shared" ref="S17:S27" si="4">IFERROR(O17/H17,"Celda formulada")</f>
        <v>Celda formulada</v>
      </c>
      <c r="T17" s="439"/>
      <c r="U17" s="440"/>
      <c r="V17" s="440"/>
      <c r="W17" s="317"/>
      <c r="X17" s="296"/>
      <c r="Y17" s="298"/>
      <c r="Z17" s="98">
        <f t="shared" ref="Z17:Z27" si="5">$U$28</f>
        <v>0.2</v>
      </c>
      <c r="AC17" s="30"/>
    </row>
    <row r="18" spans="1:29" ht="100.15" customHeight="1" x14ac:dyDescent="0.15">
      <c r="A18" s="316" t="s">
        <v>72</v>
      </c>
      <c r="B18" s="441"/>
      <c r="C18" s="353"/>
      <c r="D18" s="353"/>
      <c r="E18" s="483"/>
      <c r="F18" s="441"/>
      <c r="G18" s="353"/>
      <c r="H18" s="483">
        <f t="shared" si="0"/>
        <v>0</v>
      </c>
      <c r="I18" s="441"/>
      <c r="J18" s="353"/>
      <c r="K18" s="353"/>
      <c r="L18" s="353"/>
      <c r="M18" s="353"/>
      <c r="N18" s="353"/>
      <c r="O18" s="483">
        <f t="shared" si="1"/>
        <v>0</v>
      </c>
      <c r="P18" s="441"/>
      <c r="Q18" s="417" t="str">
        <f t="shared" si="2"/>
        <v>Celda formulada</v>
      </c>
      <c r="R18" s="444" t="str">
        <f t="shared" si="3"/>
        <v>Celda formulada</v>
      </c>
      <c r="S18" s="263" t="str">
        <f t="shared" si="4"/>
        <v>Celda formulada</v>
      </c>
      <c r="T18" s="439"/>
      <c r="U18" s="440"/>
      <c r="V18" s="440"/>
      <c r="W18" s="317"/>
      <c r="X18" s="296"/>
      <c r="Y18" s="298"/>
      <c r="Z18" s="98">
        <f t="shared" si="5"/>
        <v>0.2</v>
      </c>
    </row>
    <row r="19" spans="1:29" ht="100.15" customHeight="1" x14ac:dyDescent="0.15">
      <c r="A19" s="316" t="s">
        <v>73</v>
      </c>
      <c r="B19" s="441"/>
      <c r="C19" s="353"/>
      <c r="D19" s="353"/>
      <c r="E19" s="483"/>
      <c r="F19" s="441"/>
      <c r="G19" s="353"/>
      <c r="H19" s="483">
        <f t="shared" si="0"/>
        <v>0</v>
      </c>
      <c r="I19" s="441"/>
      <c r="J19" s="353"/>
      <c r="K19" s="353"/>
      <c r="L19" s="353"/>
      <c r="M19" s="353"/>
      <c r="N19" s="353"/>
      <c r="O19" s="483">
        <f t="shared" si="1"/>
        <v>0</v>
      </c>
      <c r="P19" s="441"/>
      <c r="Q19" s="417" t="str">
        <f t="shared" si="2"/>
        <v>Celda formulada</v>
      </c>
      <c r="R19" s="444" t="str">
        <f t="shared" si="3"/>
        <v>Celda formulada</v>
      </c>
      <c r="S19" s="263" t="str">
        <f t="shared" si="4"/>
        <v>Celda formulada</v>
      </c>
      <c r="T19" s="439"/>
      <c r="U19" s="440"/>
      <c r="V19" s="440"/>
      <c r="W19" s="317"/>
      <c r="X19" s="296"/>
      <c r="Y19" s="298"/>
      <c r="Z19" s="98">
        <f t="shared" si="5"/>
        <v>0.2</v>
      </c>
    </row>
    <row r="20" spans="1:29" ht="100.15" customHeight="1" x14ac:dyDescent="0.15">
      <c r="A20" s="316" t="s">
        <v>74</v>
      </c>
      <c r="B20" s="441"/>
      <c r="C20" s="353"/>
      <c r="D20" s="353"/>
      <c r="E20" s="483"/>
      <c r="F20" s="441"/>
      <c r="G20" s="353"/>
      <c r="H20" s="483">
        <f t="shared" si="0"/>
        <v>0</v>
      </c>
      <c r="I20" s="441"/>
      <c r="J20" s="353"/>
      <c r="K20" s="353"/>
      <c r="L20" s="353"/>
      <c r="M20" s="353"/>
      <c r="N20" s="353"/>
      <c r="O20" s="483">
        <f t="shared" si="1"/>
        <v>0</v>
      </c>
      <c r="P20" s="441"/>
      <c r="Q20" s="417" t="str">
        <f t="shared" si="2"/>
        <v>Celda formulada</v>
      </c>
      <c r="R20" s="444" t="str">
        <f t="shared" si="3"/>
        <v>Celda formulada</v>
      </c>
      <c r="S20" s="263" t="str">
        <f t="shared" si="4"/>
        <v>Celda formulada</v>
      </c>
      <c r="T20" s="439"/>
      <c r="U20" s="440"/>
      <c r="V20" s="440"/>
      <c r="W20" s="317"/>
      <c r="X20" s="296"/>
      <c r="Y20" s="298"/>
      <c r="Z20" s="98">
        <f t="shared" si="5"/>
        <v>0.2</v>
      </c>
    </row>
    <row r="21" spans="1:29" ht="100.15" customHeight="1" x14ac:dyDescent="0.15">
      <c r="A21" s="316" t="s">
        <v>75</v>
      </c>
      <c r="B21" s="441"/>
      <c r="C21" s="353"/>
      <c r="D21" s="353"/>
      <c r="E21" s="483"/>
      <c r="F21" s="441"/>
      <c r="G21" s="353"/>
      <c r="H21" s="483">
        <f t="shared" si="0"/>
        <v>0</v>
      </c>
      <c r="I21" s="441"/>
      <c r="J21" s="353"/>
      <c r="K21" s="353"/>
      <c r="L21" s="353"/>
      <c r="M21" s="353"/>
      <c r="N21" s="353"/>
      <c r="O21" s="483">
        <f t="shared" si="1"/>
        <v>0</v>
      </c>
      <c r="P21" s="441"/>
      <c r="Q21" s="417" t="str">
        <f>IFERROR(J21/I21,"Celda formulada")</f>
        <v>Celda formulada</v>
      </c>
      <c r="R21" s="444" t="str">
        <f t="shared" si="3"/>
        <v>Celda formulada</v>
      </c>
      <c r="S21" s="263" t="str">
        <f t="shared" si="4"/>
        <v>Celda formulada</v>
      </c>
      <c r="T21" s="439"/>
      <c r="U21" s="440"/>
      <c r="V21" s="440"/>
      <c r="W21" s="317"/>
      <c r="X21" s="296"/>
      <c r="Y21" s="298"/>
      <c r="Z21" s="98">
        <f t="shared" si="5"/>
        <v>0.2</v>
      </c>
    </row>
    <row r="22" spans="1:29" ht="100.15" customHeight="1" x14ac:dyDescent="0.15">
      <c r="A22" s="316" t="s">
        <v>76</v>
      </c>
      <c r="B22" s="441"/>
      <c r="C22" s="353"/>
      <c r="D22" s="353"/>
      <c r="E22" s="483"/>
      <c r="F22" s="441"/>
      <c r="G22" s="353"/>
      <c r="H22" s="483">
        <f t="shared" si="0"/>
        <v>0</v>
      </c>
      <c r="I22" s="441"/>
      <c r="J22" s="353"/>
      <c r="K22" s="353"/>
      <c r="L22" s="353"/>
      <c r="M22" s="353"/>
      <c r="N22" s="353"/>
      <c r="O22" s="483">
        <f t="shared" si="1"/>
        <v>0</v>
      </c>
      <c r="P22" s="441"/>
      <c r="Q22" s="417" t="str">
        <f t="shared" si="2"/>
        <v>Celda formulada</v>
      </c>
      <c r="R22" s="444" t="str">
        <f t="shared" si="3"/>
        <v>Celda formulada</v>
      </c>
      <c r="S22" s="263" t="str">
        <f t="shared" si="4"/>
        <v>Celda formulada</v>
      </c>
      <c r="T22" s="439"/>
      <c r="U22" s="440"/>
      <c r="V22" s="440"/>
      <c r="W22" s="317"/>
      <c r="X22" s="296"/>
      <c r="Y22" s="298"/>
      <c r="Z22" s="98">
        <f t="shared" si="5"/>
        <v>0.2</v>
      </c>
    </row>
    <row r="23" spans="1:29" ht="100.15" customHeight="1" x14ac:dyDescent="0.15">
      <c r="A23" s="316" t="s">
        <v>77</v>
      </c>
      <c r="B23" s="441"/>
      <c r="C23" s="353"/>
      <c r="D23" s="353"/>
      <c r="E23" s="483"/>
      <c r="F23" s="441"/>
      <c r="G23" s="353"/>
      <c r="H23" s="483">
        <f t="shared" si="0"/>
        <v>0</v>
      </c>
      <c r="I23" s="441"/>
      <c r="J23" s="353"/>
      <c r="K23" s="353"/>
      <c r="L23" s="353"/>
      <c r="M23" s="353"/>
      <c r="N23" s="353"/>
      <c r="O23" s="483">
        <f t="shared" si="1"/>
        <v>0</v>
      </c>
      <c r="P23" s="441"/>
      <c r="Q23" s="417" t="str">
        <f t="shared" si="2"/>
        <v>Celda formulada</v>
      </c>
      <c r="R23" s="444" t="str">
        <f t="shared" si="3"/>
        <v>Celda formulada</v>
      </c>
      <c r="S23" s="263" t="str">
        <f t="shared" si="4"/>
        <v>Celda formulada</v>
      </c>
      <c r="T23" s="439"/>
      <c r="U23" s="440"/>
      <c r="V23" s="440"/>
      <c r="W23" s="317"/>
      <c r="X23" s="296"/>
      <c r="Y23" s="298"/>
      <c r="Z23" s="98">
        <f t="shared" si="5"/>
        <v>0.2</v>
      </c>
    </row>
    <row r="24" spans="1:29" ht="100.15" customHeight="1" x14ac:dyDescent="0.15">
      <c r="A24" s="316" t="s">
        <v>78</v>
      </c>
      <c r="B24" s="441"/>
      <c r="C24" s="353"/>
      <c r="D24" s="353"/>
      <c r="E24" s="483"/>
      <c r="F24" s="441"/>
      <c r="G24" s="353"/>
      <c r="H24" s="483">
        <f t="shared" si="0"/>
        <v>0</v>
      </c>
      <c r="I24" s="441"/>
      <c r="J24" s="353"/>
      <c r="K24" s="353"/>
      <c r="L24" s="353"/>
      <c r="M24" s="353"/>
      <c r="N24" s="353"/>
      <c r="O24" s="483">
        <f t="shared" si="1"/>
        <v>0</v>
      </c>
      <c r="P24" s="441"/>
      <c r="Q24" s="417" t="str">
        <f t="shared" si="2"/>
        <v>Celda formulada</v>
      </c>
      <c r="R24" s="444" t="str">
        <f t="shared" si="3"/>
        <v>Celda formulada</v>
      </c>
      <c r="S24" s="263" t="str">
        <f t="shared" si="4"/>
        <v>Celda formulada</v>
      </c>
      <c r="T24" s="439"/>
      <c r="U24" s="440"/>
      <c r="V24" s="440"/>
      <c r="W24" s="317"/>
      <c r="X24" s="296"/>
      <c r="Y24" s="298"/>
      <c r="Z24" s="98">
        <f t="shared" si="5"/>
        <v>0.2</v>
      </c>
    </row>
    <row r="25" spans="1:29" ht="100.15" customHeight="1" x14ac:dyDescent="0.15">
      <c r="A25" s="316" t="s">
        <v>79</v>
      </c>
      <c r="B25" s="441"/>
      <c r="C25" s="353"/>
      <c r="D25" s="353"/>
      <c r="E25" s="483"/>
      <c r="F25" s="441"/>
      <c r="G25" s="353"/>
      <c r="H25" s="483">
        <f t="shared" si="0"/>
        <v>0</v>
      </c>
      <c r="I25" s="441"/>
      <c r="J25" s="353"/>
      <c r="K25" s="353"/>
      <c r="L25" s="353"/>
      <c r="M25" s="353"/>
      <c r="N25" s="353"/>
      <c r="O25" s="483">
        <f t="shared" si="1"/>
        <v>0</v>
      </c>
      <c r="P25" s="441"/>
      <c r="Q25" s="417" t="str">
        <f t="shared" si="2"/>
        <v>Celda formulada</v>
      </c>
      <c r="R25" s="444" t="str">
        <f t="shared" si="3"/>
        <v>Celda formulada</v>
      </c>
      <c r="S25" s="263" t="str">
        <f t="shared" si="4"/>
        <v>Celda formulada</v>
      </c>
      <c r="T25" s="439"/>
      <c r="U25" s="440"/>
      <c r="V25" s="440"/>
      <c r="W25" s="317"/>
      <c r="X25" s="296"/>
      <c r="Y25" s="298"/>
      <c r="Z25" s="98">
        <f t="shared" si="5"/>
        <v>0.2</v>
      </c>
    </row>
    <row r="26" spans="1:29" ht="100.15" customHeight="1" x14ac:dyDescent="0.15">
      <c r="A26" s="316" t="s">
        <v>80</v>
      </c>
      <c r="B26" s="441"/>
      <c r="C26" s="353"/>
      <c r="D26" s="353"/>
      <c r="E26" s="483"/>
      <c r="F26" s="441"/>
      <c r="G26" s="353"/>
      <c r="H26" s="483">
        <f t="shared" si="0"/>
        <v>0</v>
      </c>
      <c r="I26" s="441"/>
      <c r="J26" s="353"/>
      <c r="K26" s="353"/>
      <c r="L26" s="353"/>
      <c r="M26" s="353"/>
      <c r="N26" s="353"/>
      <c r="O26" s="483">
        <f t="shared" si="1"/>
        <v>0</v>
      </c>
      <c r="P26" s="441"/>
      <c r="Q26" s="417" t="str">
        <f t="shared" si="2"/>
        <v>Celda formulada</v>
      </c>
      <c r="R26" s="444" t="str">
        <f t="shared" si="3"/>
        <v>Celda formulada</v>
      </c>
      <c r="S26" s="263" t="str">
        <f t="shared" si="4"/>
        <v>Celda formulada</v>
      </c>
      <c r="T26" s="439"/>
      <c r="U26" s="440"/>
      <c r="V26" s="440"/>
      <c r="W26" s="317"/>
      <c r="X26" s="296"/>
      <c r="Y26" s="298"/>
      <c r="Z26" s="98">
        <f t="shared" si="5"/>
        <v>0.2</v>
      </c>
    </row>
    <row r="27" spans="1:29" ht="100.15" customHeight="1" thickBot="1" x14ac:dyDescent="0.2">
      <c r="A27" s="318" t="s">
        <v>81</v>
      </c>
      <c r="B27" s="446"/>
      <c r="C27" s="337"/>
      <c r="D27" s="337"/>
      <c r="E27" s="484"/>
      <c r="F27" s="446"/>
      <c r="G27" s="337"/>
      <c r="H27" s="484">
        <f t="shared" si="0"/>
        <v>0</v>
      </c>
      <c r="I27" s="446"/>
      <c r="J27" s="337"/>
      <c r="K27" s="337"/>
      <c r="L27" s="337"/>
      <c r="M27" s="337"/>
      <c r="N27" s="337"/>
      <c r="O27" s="484">
        <f t="shared" si="1"/>
        <v>0</v>
      </c>
      <c r="P27" s="446"/>
      <c r="Q27" s="418" t="str">
        <f t="shared" si="2"/>
        <v>Celda formulada</v>
      </c>
      <c r="R27" s="449" t="str">
        <f t="shared" si="3"/>
        <v>Celda formulada</v>
      </c>
      <c r="S27" s="278" t="str">
        <f t="shared" si="4"/>
        <v>Celda formulada</v>
      </c>
      <c r="T27" s="439"/>
      <c r="U27" s="485"/>
      <c r="V27" s="485"/>
      <c r="W27" s="321"/>
      <c r="X27" s="296"/>
      <c r="Y27" s="298"/>
      <c r="Z27" s="98">
        <f t="shared" si="5"/>
        <v>0.2</v>
      </c>
    </row>
    <row r="28" spans="1:29" ht="25.15" customHeight="1" thickBot="1" x14ac:dyDescent="0.2">
      <c r="A28" s="261" t="s">
        <v>91</v>
      </c>
      <c r="B28" s="451">
        <f>IFERROR(SUM(B16:B27),0)</f>
        <v>0</v>
      </c>
      <c r="C28" s="451">
        <f>IFERROR(SUM(C16:C27),0)</f>
        <v>0</v>
      </c>
      <c r="D28" s="451">
        <f>IFERROR(SUM(D16:D27),0)</f>
        <v>0</v>
      </c>
      <c r="E28" s="452">
        <f>IFERROR(SUM(E16:E27),0)</f>
        <v>0</v>
      </c>
      <c r="F28" s="486">
        <f>IFERROR(SUM(F16:F27),0)</f>
        <v>0</v>
      </c>
      <c r="G28" s="487">
        <f>IFERROR(AVERAGE(G16:G27),0)</f>
        <v>0</v>
      </c>
      <c r="H28" s="487">
        <f>IFERROR(AVERAGE(H16:H27),0)</f>
        <v>0</v>
      </c>
      <c r="I28" s="455">
        <f>IFERROR(SUM(I16:I27),0)</f>
        <v>0</v>
      </c>
      <c r="J28" s="455">
        <f>IFERROR(SUM(J16:J27),0)</f>
        <v>0</v>
      </c>
      <c r="K28" s="455">
        <f>IFERROR(SUM(K16:K27),0)</f>
        <v>0</v>
      </c>
      <c r="L28" s="458">
        <f>IFERROR(AVERAGE(L16:L27),0)</f>
        <v>0</v>
      </c>
      <c r="M28" s="457">
        <f t="shared" ref="M28:O28" si="6">IFERROR(AVERAGE(M16:M27),0)</f>
        <v>0</v>
      </c>
      <c r="N28" s="457">
        <f t="shared" si="6"/>
        <v>0</v>
      </c>
      <c r="O28" s="457">
        <f t="shared" si="6"/>
        <v>0</v>
      </c>
      <c r="P28" s="488">
        <f>IFERROR(AVERAGE(P16,P17,P18,P19,P20,P21,P22,P23,P24,P25,P26,P27)/100,0)</f>
        <v>0</v>
      </c>
      <c r="Q28" s="460">
        <f>IFERROR(AVERAGE(Q16:Q27),0)</f>
        <v>0</v>
      </c>
      <c r="R28" s="460">
        <f t="shared" ref="R28:S28" si="7">IFERROR(AVERAGE(R16:R27),0)</f>
        <v>0</v>
      </c>
      <c r="S28" s="460">
        <f t="shared" si="7"/>
        <v>0</v>
      </c>
      <c r="T28" s="364" t="s">
        <v>83</v>
      </c>
      <c r="U28" s="787">
        <v>0.2</v>
      </c>
      <c r="V28" s="787"/>
      <c r="W28" s="787"/>
      <c r="X28" s="294"/>
      <c r="Y28" s="295"/>
    </row>
    <row r="29" spans="1:29" ht="30.6" customHeight="1" x14ac:dyDescent="0.15">
      <c r="A29" s="5"/>
      <c r="B29" s="6"/>
      <c r="C29" s="6"/>
      <c r="D29" s="6"/>
      <c r="E29" s="6"/>
      <c r="F29" s="6"/>
      <c r="G29" s="6"/>
      <c r="H29" s="6"/>
      <c r="I29" s="6"/>
      <c r="J29" s="6"/>
      <c r="K29" s="6"/>
      <c r="L29" s="6"/>
      <c r="M29" s="6"/>
      <c r="N29" s="6"/>
      <c r="O29" s="6"/>
      <c r="P29" s="6"/>
      <c r="Q29" s="6"/>
      <c r="R29" s="6"/>
      <c r="S29" s="6"/>
      <c r="T29" s="6"/>
      <c r="U29" s="6"/>
      <c r="V29" s="6"/>
      <c r="W29" s="6"/>
      <c r="X29" s="6"/>
      <c r="Y29" s="7"/>
    </row>
    <row r="30" spans="1:29" x14ac:dyDescent="0.15">
      <c r="A30" s="95"/>
      <c r="B30" s="95"/>
      <c r="C30" s="95"/>
      <c r="D30" s="95"/>
      <c r="E30" s="95"/>
      <c r="F30" s="95"/>
      <c r="G30" s="95"/>
    </row>
    <row r="31" spans="1:29" x14ac:dyDescent="0.15">
      <c r="A31" s="95"/>
      <c r="B31" s="95"/>
      <c r="C31" s="95"/>
      <c r="D31" s="95"/>
      <c r="E31" s="95"/>
      <c r="F31" s="95"/>
      <c r="G31" s="95"/>
    </row>
    <row r="32" spans="1:29" x14ac:dyDescent="0.15">
      <c r="A32" s="95"/>
      <c r="B32" s="95"/>
      <c r="C32" s="95"/>
      <c r="D32" s="95"/>
      <c r="E32" s="95"/>
      <c r="F32" s="95"/>
      <c r="G32" s="95"/>
    </row>
    <row r="33" spans="1:7" x14ac:dyDescent="0.15">
      <c r="A33" s="95"/>
      <c r="B33" s="95"/>
      <c r="C33" s="95"/>
      <c r="D33" s="95"/>
      <c r="E33" s="95"/>
      <c r="F33" s="95"/>
      <c r="G33" s="95"/>
    </row>
    <row r="34" spans="1:7" x14ac:dyDescent="0.15">
      <c r="A34" s="95"/>
      <c r="B34" s="95"/>
      <c r="C34" s="95"/>
      <c r="D34" s="95"/>
      <c r="E34" s="95"/>
      <c r="F34" s="95"/>
      <c r="G34" s="95"/>
    </row>
  </sheetData>
  <protectedRanges>
    <protectedRange sqref="T16:V27" name="Rango1"/>
    <protectedRange sqref="W16:W27" name="Rango1_2_1_1"/>
  </protectedRanges>
  <mergeCells count="35">
    <mergeCell ref="A1:D6"/>
    <mergeCell ref="E1:X2"/>
    <mergeCell ref="Y1:Y2"/>
    <mergeCell ref="E3:X4"/>
    <mergeCell ref="Y3:Y4"/>
    <mergeCell ref="E5:X6"/>
    <mergeCell ref="A13:A15"/>
    <mergeCell ref="T13:W13"/>
    <mergeCell ref="X13:Y13"/>
    <mergeCell ref="P13:S14"/>
    <mergeCell ref="A9:Y9"/>
    <mergeCell ref="A11:Y11"/>
    <mergeCell ref="A12:Y12"/>
    <mergeCell ref="U28:W28"/>
    <mergeCell ref="B14:E14"/>
    <mergeCell ref="F14:H14"/>
    <mergeCell ref="B13:H13"/>
    <mergeCell ref="I14:L14"/>
    <mergeCell ref="M14:O14"/>
    <mergeCell ref="I13:O13"/>
    <mergeCell ref="T14:T15"/>
    <mergeCell ref="U14:U15"/>
    <mergeCell ref="V14:V15"/>
    <mergeCell ref="W14:W15"/>
    <mergeCell ref="A8:D8"/>
    <mergeCell ref="A7:D7"/>
    <mergeCell ref="Q7:S7"/>
    <mergeCell ref="V7:W7"/>
    <mergeCell ref="X7:Y7"/>
    <mergeCell ref="X8:Y8"/>
    <mergeCell ref="S8:T8"/>
    <mergeCell ref="Q8:R8"/>
    <mergeCell ref="T7:U7"/>
    <mergeCell ref="E7:P7"/>
    <mergeCell ref="E8:P8"/>
  </mergeCells>
  <conditionalFormatting sqref="B16:Q27">
    <cfRule type="containsBlanks" dxfId="4" priority="6">
      <formula>LEN(TRIM(B16))=0</formula>
    </cfRule>
  </conditionalFormatting>
  <conditionalFormatting sqref="S8">
    <cfRule type="containsBlanks" dxfId="3" priority="4">
      <formula>LEN(TRIM(S8))=0</formula>
    </cfRule>
  </conditionalFormatting>
  <conditionalFormatting sqref="S16:W27">
    <cfRule type="containsBlanks" dxfId="2" priority="1">
      <formula>LEN(TRIM(S16))=0</formula>
    </cfRule>
  </conditionalFormatting>
  <conditionalFormatting sqref="V8">
    <cfRule type="containsBlanks" dxfId="1" priority="3">
      <formula>LEN(TRIM(V8))=0</formula>
    </cfRule>
  </conditionalFormatting>
  <conditionalFormatting sqref="X7:X8">
    <cfRule type="containsBlanks" dxfId="0" priority="2">
      <formula>LEN(TRIM(X7))=0</formula>
    </cfRule>
  </conditionalFormatting>
  <dataValidations count="11">
    <dataValidation allowBlank="1" showInputMessage="1" showErrorMessage="1" promptTitle="Observaciones" prompt="Por favor ingresar la justificación de la información ingresada, indicando las posibles razones por las cuales que pueden presentar" sqref="T16:T27" xr:uid="{00000000-0002-0000-0900-000000000000}"/>
    <dataValidation allowBlank="1" showInputMessage="1" showErrorMessage="1" promptTitle="Anniones de mejora" prompt="Por favor ingrese aquellas acciones que se pueden ejecutar desde el territorio." sqref="U16:U27" xr:uid="{00000000-0002-0000-0900-000001000000}"/>
    <dataValidation allowBlank="1" showInputMessage="1" showErrorMessage="1" promptTitle="Evidencias de las acciones" prompt="Por favor en forma de listado, ingrese las evidencias puntuales que soportan las acciones. " sqref="V16:V27" xr:uid="{00000000-0002-0000-0900-000002000000}"/>
    <dataValidation type="whole" allowBlank="1" showInputMessage="1" showErrorMessage="1" errorTitle="Información no válida" error="Por favor ingresar números entreros así:_x000a_Ej: 56" promptTitle="N° trabajadores presencial" prompt="Por favor ingresar un número que se encuentre en un rango de 0 a 99999 sin puntos (.) ni comas (,)" sqref="F17:F27 M17:M27" xr:uid="{00000000-0002-0000-0900-000003000000}">
      <formula1>0</formula1>
      <formula2>99999</formula2>
    </dataValidation>
    <dataValidation type="whole" allowBlank="1" showInputMessage="1" showErrorMessage="1" errorTitle="Información no válida" error="Por favor ingresar números entreros así:_x000a_Ej: 56" promptTitle="N° trabajadores" prompt="Por favor ingresar un número que se encuentre en un rango de 0 a 99999 sin puntos (.) ni comas (,)" sqref="D16:D27 K16:K27" xr:uid="{00000000-0002-0000-0900-000004000000}">
      <formula1>0</formula1>
      <formula2>99999</formula2>
    </dataValidation>
    <dataValidation type="decimal" allowBlank="1" showInputMessage="1" showErrorMessage="1" errorTitle="Información no válida" error="Por favor ingresar números entreros así:_x000a_Ej: 56" promptTitle="N° trabajadores" prompt="Por favor ingresar un número de los trabajadores que asistieron el cual se encuentre en un rango de 0 a 99999 sin puntos (.) ni comas (,)" sqref="E16:E27 L16:L27" xr:uid="{00000000-0002-0000-0900-000005000000}">
      <formula1>0</formula1>
      <formula2>999999.99999</formula2>
    </dataValidation>
    <dataValidation type="whole" allowBlank="1" showInputMessage="1" showErrorMessage="1" errorTitle="Información no válida" error="Por favor ingresar números entreros así:_x000a_Ej: 56" promptTitle="Actividades programadas" prompt="Por favor ingresar un número que se encuentre en un rango de 0 a 9999 sin puntos (.) ni comas (,)" sqref="I16:I27 B16:B27" xr:uid="{00000000-0002-0000-0900-000006000000}">
      <formula1>0</formula1>
      <formula2>999</formula2>
    </dataValidation>
    <dataValidation type="whole" allowBlank="1" showInputMessage="1" showErrorMessage="1" errorTitle="Información no válida" error="Por favor ingresar números entreros así:_x000a_Ej: 56" promptTitle="Actividades realizadas" prompt="Por favor ingresar un número que se encuentre en un rango de 0 a 9999 sin puntos (.) ni comas (,)" sqref="C16:C27 J16:J27" xr:uid="{00000000-0002-0000-0900-000007000000}">
      <formula1>0</formula1>
      <formula2>999</formula2>
    </dataValidation>
    <dataValidation type="whole" allowBlank="1" showInputMessage="1" showErrorMessage="1" errorTitle="Información no válida" error="Por favor ingresar números entreros así:_x000a_Ej: 56" promptTitle="Solicitudes atendidas" prompt="Por favor ingresar un número que se encuentre en un rango de 0 a 99999 sin puntos (.) ni comas (,)" sqref="F16 M16" xr:uid="{00000000-0002-0000-0900-000008000000}">
      <formula1>0</formula1>
      <formula2>99999</formula2>
    </dataValidation>
    <dataValidation type="whole" allowBlank="1" showInputMessage="1" showErrorMessage="1" errorTitle="Información no válida" error="Por favor ingresar números entreros así:_x000a_Ej: 56" promptTitle="Requerimientos atendidos" prompt="Por favor ingresar un número que se encuentre en un rango de 0 a 99999 sin puntos (.) ni comas (,)" sqref="G16:G27 N16:N27" xr:uid="{00000000-0002-0000-0900-000009000000}">
      <formula1>0</formula1>
      <formula2>99999</formula2>
    </dataValidation>
    <dataValidation allowBlank="1" showInputMessage="1" showErrorMessage="1" promptTitle="Respopnsable de verificar" prompt="Por favor relacione el nombre de los profesionales que revisaron y aprobaron la información contenida mes a mes" sqref="W16:W27" xr:uid="{9D974D02-8D35-40FE-959F-EBE8E89F1AF8}"/>
  </dataValidations>
  <printOptions horizontalCentered="1" verticalCentered="1"/>
  <pageMargins left="0.19685039370078741" right="0.19685039370078741" top="0.19685039370078741" bottom="0.19685039370078741" header="0" footer="0"/>
  <pageSetup scale="27"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DE81BBFD-54B4-4B65-86EF-D647376B3C19}">
          <x14:formula1>
            <xm:f>Desplegable!$C$3:$C$26</xm:f>
          </x14:formula1>
          <xm:sqref>E7</xm:sqref>
        </x14:dataValidation>
        <x14:dataValidation type="list" allowBlank="1" showInputMessage="1" showErrorMessage="1" xr:uid="{987ED55D-C170-43B3-B70E-46A9946957D8}">
          <x14:formula1>
            <xm:f>Desplegable!$B$3:$B$9</xm:f>
          </x14:formula1>
          <xm:sqref>E8</xm:sqref>
        </x14:dataValidation>
        <x14:dataValidation type="list" allowBlank="1" showInputMessage="1" showErrorMessage="1" xr:uid="{6A972544-CA6E-4CF1-BA5A-6E9095C12234}">
          <x14:formula1>
            <xm:f>Desplegable!$D$3:$D$38</xm:f>
          </x14:formula1>
          <xm:sqref>S8</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1"/>
  <sheetViews>
    <sheetView view="pageBreakPreview" topLeftCell="A6" zoomScale="80" zoomScaleNormal="80" zoomScaleSheetLayoutView="80" workbookViewId="0">
      <selection activeCell="F7" sqref="F7"/>
    </sheetView>
  </sheetViews>
  <sheetFormatPr baseColWidth="10" defaultColWidth="11.5" defaultRowHeight="11.25" x14ac:dyDescent="0.15"/>
  <cols>
    <col min="1" max="1" width="19.33203125" style="1" customWidth="1"/>
    <col min="2" max="2" width="30" style="1" customWidth="1"/>
    <col min="3" max="3" width="103" style="1" customWidth="1"/>
    <col min="4" max="16384" width="11.5" style="1"/>
  </cols>
  <sheetData>
    <row r="1" spans="1:3" ht="12.6" customHeight="1" x14ac:dyDescent="0.15">
      <c r="A1" s="954" t="s">
        <v>226</v>
      </c>
      <c r="B1" s="954" t="s">
        <v>227</v>
      </c>
      <c r="C1" s="954" t="s">
        <v>228</v>
      </c>
    </row>
    <row r="2" spans="1:3" ht="12" thickBot="1" x14ac:dyDescent="0.2">
      <c r="A2" s="955"/>
      <c r="B2" s="955"/>
      <c r="C2" s="955"/>
    </row>
    <row r="3" spans="1:3" x14ac:dyDescent="0.15">
      <c r="A3" s="145">
        <v>1</v>
      </c>
      <c r="B3" s="146">
        <v>44383</v>
      </c>
      <c r="C3" s="147" t="s">
        <v>229</v>
      </c>
    </row>
    <row r="4" spans="1:3" ht="51.6" customHeight="1" x14ac:dyDescent="0.15">
      <c r="A4" s="34">
        <v>2</v>
      </c>
      <c r="B4" s="35">
        <v>44596</v>
      </c>
      <c r="C4" s="36" t="s">
        <v>230</v>
      </c>
    </row>
    <row r="5" spans="1:3" ht="34.15" customHeight="1" x14ac:dyDescent="0.15">
      <c r="A5" s="34">
        <v>3</v>
      </c>
      <c r="B5" s="35">
        <v>44782</v>
      </c>
      <c r="C5" s="36" t="s">
        <v>231</v>
      </c>
    </row>
    <row r="6" spans="1:3" ht="150" customHeight="1" x14ac:dyDescent="0.15">
      <c r="A6" s="34">
        <v>4</v>
      </c>
      <c r="B6" s="144">
        <v>45346</v>
      </c>
      <c r="C6" s="148" t="s">
        <v>324</v>
      </c>
    </row>
    <row r="7" spans="1:3" ht="285.60000000000002" customHeight="1" x14ac:dyDescent="0.15">
      <c r="A7" s="34">
        <v>5</v>
      </c>
      <c r="B7" s="35">
        <v>45721</v>
      </c>
      <c r="C7" s="201" t="s">
        <v>325</v>
      </c>
    </row>
    <row r="11" spans="1:3" x14ac:dyDescent="0.15">
      <c r="A11" s="2" t="s">
        <v>323</v>
      </c>
    </row>
  </sheetData>
  <mergeCells count="3">
    <mergeCell ref="A1:A2"/>
    <mergeCell ref="B1:B2"/>
    <mergeCell ref="C1:C2"/>
  </mergeCells>
  <printOptions horizontalCentered="1" verticalCentered="1"/>
  <pageMargins left="0.70866141732283472" right="0.70866141732283472" top="0.74803149606299213" bottom="0.74803149606299213" header="0.31496062992125984" footer="0.31496062992125984"/>
  <pageSetup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DB64E-67EC-4E77-90AD-424D9153A8BF}">
  <sheetPr>
    <pageSetUpPr fitToPage="1"/>
  </sheetPr>
  <dimension ref="A1:Z35"/>
  <sheetViews>
    <sheetView tabSelected="1" view="pageBreakPreview" zoomScale="65" zoomScaleNormal="53" zoomScaleSheetLayoutView="65" workbookViewId="0">
      <selection sqref="A1:C6"/>
    </sheetView>
  </sheetViews>
  <sheetFormatPr baseColWidth="10" defaultColWidth="11.5" defaultRowHeight="11.25" x14ac:dyDescent="0.15"/>
  <cols>
    <col min="1" max="1" width="18.6640625" style="1" customWidth="1"/>
    <col min="2" max="14" width="15.6640625" style="1" customWidth="1"/>
    <col min="15" max="16" width="15.6640625" style="127" customWidth="1"/>
    <col min="17" max="17" width="90.6640625" style="1" customWidth="1"/>
    <col min="18" max="19" width="30.6640625" style="1" customWidth="1"/>
    <col min="20" max="20" width="18.6640625" style="1" customWidth="1"/>
    <col min="21" max="22" width="85.5" style="1" customWidth="1"/>
    <col min="23" max="16384" width="11.5" style="1"/>
  </cols>
  <sheetData>
    <row r="1" spans="1:26" ht="10.15" customHeight="1" x14ac:dyDescent="0.15">
      <c r="A1" s="535" t="e" vm="1">
        <v>#VALUE!</v>
      </c>
      <c r="B1" s="536"/>
      <c r="C1" s="537"/>
      <c r="D1" s="538" t="s">
        <v>40</v>
      </c>
      <c r="E1" s="539"/>
      <c r="F1" s="539"/>
      <c r="G1" s="539"/>
      <c r="H1" s="539"/>
      <c r="I1" s="539"/>
      <c r="J1" s="539"/>
      <c r="K1" s="539"/>
      <c r="L1" s="539"/>
      <c r="M1" s="539"/>
      <c r="N1" s="539"/>
      <c r="O1" s="539"/>
      <c r="P1" s="539"/>
      <c r="Q1" s="539"/>
      <c r="R1" s="539"/>
      <c r="S1" s="539"/>
      <c r="T1" s="539"/>
      <c r="U1" s="540"/>
      <c r="V1" s="566" t="s">
        <v>41</v>
      </c>
      <c r="W1" s="94"/>
    </row>
    <row r="2" spans="1:26" ht="15.6" customHeight="1" thickBot="1" x14ac:dyDescent="0.2">
      <c r="A2" s="535"/>
      <c r="B2" s="536"/>
      <c r="C2" s="537"/>
      <c r="D2" s="541"/>
      <c r="E2" s="542"/>
      <c r="F2" s="542"/>
      <c r="G2" s="542"/>
      <c r="H2" s="542"/>
      <c r="I2" s="542"/>
      <c r="J2" s="542"/>
      <c r="K2" s="542"/>
      <c r="L2" s="542"/>
      <c r="M2" s="542"/>
      <c r="N2" s="542"/>
      <c r="O2" s="542"/>
      <c r="P2" s="542"/>
      <c r="Q2" s="542"/>
      <c r="R2" s="542"/>
      <c r="S2" s="542"/>
      <c r="T2" s="542"/>
      <c r="U2" s="543"/>
      <c r="V2" s="567"/>
      <c r="W2" s="94"/>
    </row>
    <row r="3" spans="1:26" ht="10.15" customHeight="1" x14ac:dyDescent="0.15">
      <c r="A3" s="535"/>
      <c r="B3" s="536"/>
      <c r="C3" s="537"/>
      <c r="D3" s="568" t="s">
        <v>85</v>
      </c>
      <c r="E3" s="569"/>
      <c r="F3" s="569"/>
      <c r="G3" s="569"/>
      <c r="H3" s="569"/>
      <c r="I3" s="569"/>
      <c r="J3" s="569"/>
      <c r="K3" s="569"/>
      <c r="L3" s="569"/>
      <c r="M3" s="569"/>
      <c r="N3" s="569"/>
      <c r="O3" s="569"/>
      <c r="P3" s="569"/>
      <c r="Q3" s="569"/>
      <c r="R3" s="569"/>
      <c r="S3" s="569"/>
      <c r="T3" s="569"/>
      <c r="U3" s="570"/>
      <c r="V3" s="574" t="s">
        <v>321</v>
      </c>
      <c r="W3" s="94"/>
    </row>
    <row r="4" spans="1:26" ht="10.9" customHeight="1" thickBot="1" x14ac:dyDescent="0.2">
      <c r="A4" s="535"/>
      <c r="B4" s="536"/>
      <c r="C4" s="537"/>
      <c r="D4" s="571"/>
      <c r="E4" s="572"/>
      <c r="F4" s="572"/>
      <c r="G4" s="572"/>
      <c r="H4" s="572"/>
      <c r="I4" s="572"/>
      <c r="J4" s="572"/>
      <c r="K4" s="572"/>
      <c r="L4" s="572"/>
      <c r="M4" s="572"/>
      <c r="N4" s="572"/>
      <c r="O4" s="572"/>
      <c r="P4" s="572"/>
      <c r="Q4" s="572"/>
      <c r="R4" s="572"/>
      <c r="S4" s="572"/>
      <c r="T4" s="572"/>
      <c r="U4" s="573"/>
      <c r="V4" s="575"/>
      <c r="W4" s="94"/>
    </row>
    <row r="5" spans="1:26" ht="19.149999999999999" customHeight="1" thickBot="1" x14ac:dyDescent="0.2">
      <c r="A5" s="535"/>
      <c r="B5" s="536"/>
      <c r="C5" s="537"/>
      <c r="D5" s="568" t="s">
        <v>240</v>
      </c>
      <c r="E5" s="569"/>
      <c r="F5" s="569"/>
      <c r="G5" s="569"/>
      <c r="H5" s="569"/>
      <c r="I5" s="569"/>
      <c r="J5" s="569"/>
      <c r="K5" s="569"/>
      <c r="L5" s="569"/>
      <c r="M5" s="569"/>
      <c r="N5" s="569"/>
      <c r="O5" s="569"/>
      <c r="P5" s="569"/>
      <c r="Q5" s="569"/>
      <c r="R5" s="569"/>
      <c r="S5" s="569"/>
      <c r="T5" s="569"/>
      <c r="U5" s="570"/>
      <c r="V5" s="489" t="s">
        <v>322</v>
      </c>
      <c r="W5" s="94"/>
    </row>
    <row r="6" spans="1:26" ht="17.45" customHeight="1" thickBot="1" x14ac:dyDescent="0.2">
      <c r="A6" s="535"/>
      <c r="B6" s="536"/>
      <c r="C6" s="537"/>
      <c r="D6" s="576"/>
      <c r="E6" s="577"/>
      <c r="F6" s="577"/>
      <c r="G6" s="577"/>
      <c r="H6" s="577"/>
      <c r="I6" s="577"/>
      <c r="J6" s="577"/>
      <c r="K6" s="577"/>
      <c r="L6" s="577"/>
      <c r="M6" s="577"/>
      <c r="N6" s="577"/>
      <c r="O6" s="577"/>
      <c r="P6" s="577"/>
      <c r="Q6" s="577"/>
      <c r="R6" s="577"/>
      <c r="S6" s="577"/>
      <c r="T6" s="577"/>
      <c r="U6" s="578"/>
      <c r="V6" s="490" t="s">
        <v>307</v>
      </c>
      <c r="W6" s="94"/>
    </row>
    <row r="7" spans="1:26" s="91" customFormat="1" ht="33" customHeight="1" thickBot="1" x14ac:dyDescent="0.25">
      <c r="A7" s="544" t="s">
        <v>269</v>
      </c>
      <c r="B7" s="545"/>
      <c r="C7" s="545"/>
      <c r="D7" s="546" t="s">
        <v>43</v>
      </c>
      <c r="E7" s="547"/>
      <c r="F7" s="547"/>
      <c r="G7" s="547"/>
      <c r="H7" s="547"/>
      <c r="I7" s="547"/>
      <c r="J7" s="547"/>
      <c r="K7" s="547"/>
      <c r="L7" s="551" t="s">
        <v>268</v>
      </c>
      <c r="M7" s="559"/>
      <c r="N7" s="559"/>
      <c r="O7" s="559"/>
      <c r="P7" s="579"/>
      <c r="Q7" s="203" t="s">
        <v>236</v>
      </c>
      <c r="R7" s="559" t="s">
        <v>45</v>
      </c>
      <c r="S7" s="559"/>
      <c r="T7" s="579"/>
      <c r="U7" s="492" t="s">
        <v>326</v>
      </c>
      <c r="V7" s="493"/>
    </row>
    <row r="8" spans="1:26" s="91" customFormat="1" ht="33" customHeight="1" thickBot="1" x14ac:dyDescent="0.25">
      <c r="A8" s="544" t="s">
        <v>272</v>
      </c>
      <c r="B8" s="545"/>
      <c r="C8" s="545"/>
      <c r="D8" s="546" t="s">
        <v>234</v>
      </c>
      <c r="E8" s="547"/>
      <c r="F8" s="547"/>
      <c r="G8" s="547"/>
      <c r="H8" s="547"/>
      <c r="I8" s="547"/>
      <c r="J8" s="547"/>
      <c r="K8" s="548"/>
      <c r="L8" s="544" t="s">
        <v>87</v>
      </c>
      <c r="M8" s="545"/>
      <c r="N8" s="549" t="s">
        <v>266</v>
      </c>
      <c r="O8" s="550"/>
      <c r="P8" s="550"/>
      <c r="Q8" s="202" t="s">
        <v>251</v>
      </c>
      <c r="R8" s="204" t="s">
        <v>252</v>
      </c>
      <c r="S8" s="551" t="s">
        <v>46</v>
      </c>
      <c r="T8" s="552"/>
      <c r="U8" s="553" t="s">
        <v>265</v>
      </c>
      <c r="V8" s="554"/>
    </row>
    <row r="9" spans="1:26" s="180" customFormat="1" ht="64.900000000000006" customHeight="1" x14ac:dyDescent="0.2">
      <c r="A9" s="555" t="s">
        <v>309</v>
      </c>
      <c r="B9" s="555"/>
      <c r="C9" s="555"/>
      <c r="D9" s="555"/>
      <c r="E9" s="555"/>
      <c r="F9" s="555"/>
      <c r="G9" s="555"/>
      <c r="H9" s="555"/>
      <c r="I9" s="555"/>
      <c r="J9" s="555"/>
      <c r="K9" s="555"/>
      <c r="L9" s="555"/>
      <c r="M9" s="555"/>
      <c r="N9" s="555"/>
      <c r="O9" s="555"/>
      <c r="P9" s="555"/>
      <c r="Q9" s="555"/>
      <c r="R9" s="555"/>
      <c r="S9" s="555"/>
      <c r="T9" s="555"/>
      <c r="U9" s="555"/>
      <c r="V9" s="555"/>
      <c r="W9" s="181"/>
      <c r="X9" s="182"/>
      <c r="Y9" s="182"/>
      <c r="Z9" s="182"/>
    </row>
    <row r="10" spans="1:26" ht="5.45" customHeight="1" thickBot="1" x14ac:dyDescent="0.2">
      <c r="A10" s="95"/>
      <c r="B10" s="95"/>
      <c r="C10" s="95"/>
      <c r="W10" s="94"/>
    </row>
    <row r="11" spans="1:26" s="97" customFormat="1" ht="18.75" thickBot="1" x14ac:dyDescent="0.3">
      <c r="A11" s="556" t="s">
        <v>47</v>
      </c>
      <c r="B11" s="557"/>
      <c r="C11" s="557"/>
      <c r="D11" s="557"/>
      <c r="E11" s="557"/>
      <c r="F11" s="557"/>
      <c r="G11" s="557"/>
      <c r="H11" s="557"/>
      <c r="I11" s="557"/>
      <c r="J11" s="557"/>
      <c r="K11" s="557"/>
      <c r="L11" s="557"/>
      <c r="M11" s="557"/>
      <c r="N11" s="557"/>
      <c r="O11" s="557"/>
      <c r="P11" s="557"/>
      <c r="Q11" s="557"/>
      <c r="R11" s="557"/>
      <c r="S11" s="557"/>
      <c r="T11" s="557"/>
      <c r="U11" s="557"/>
      <c r="V11" s="558"/>
      <c r="W11" s="96"/>
    </row>
    <row r="12" spans="1:26" ht="18" customHeight="1" thickBot="1" x14ac:dyDescent="0.2">
      <c r="A12" s="551" t="s">
        <v>48</v>
      </c>
      <c r="B12" s="559"/>
      <c r="C12" s="559"/>
      <c r="D12" s="559"/>
      <c r="E12" s="559"/>
      <c r="F12" s="560"/>
      <c r="G12" s="560"/>
      <c r="H12" s="560"/>
      <c r="I12" s="560"/>
      <c r="J12" s="560"/>
      <c r="K12" s="560"/>
      <c r="L12" s="560"/>
      <c r="M12" s="560"/>
      <c r="N12" s="559"/>
      <c r="O12" s="559"/>
      <c r="P12" s="559"/>
      <c r="Q12" s="559"/>
      <c r="R12" s="559"/>
      <c r="S12" s="559"/>
      <c r="T12" s="559"/>
      <c r="U12" s="559"/>
      <c r="V12" s="552"/>
      <c r="W12" s="94"/>
    </row>
    <row r="13" spans="1:26" ht="19.899999999999999" customHeight="1" thickBot="1" x14ac:dyDescent="0.2">
      <c r="A13" s="561" t="s">
        <v>49</v>
      </c>
      <c r="B13" s="563" t="s">
        <v>50</v>
      </c>
      <c r="C13" s="564"/>
      <c r="D13" s="564"/>
      <c r="E13" s="565"/>
      <c r="F13" s="580" t="s">
        <v>51</v>
      </c>
      <c r="G13" s="581"/>
      <c r="H13" s="582"/>
      <c r="I13" s="582"/>
      <c r="J13" s="582"/>
      <c r="K13" s="582"/>
      <c r="L13" s="582"/>
      <c r="M13" s="583"/>
      <c r="N13" s="584" t="s">
        <v>52</v>
      </c>
      <c r="O13" s="585"/>
      <c r="P13" s="586"/>
      <c r="Q13" s="587" t="s">
        <v>53</v>
      </c>
      <c r="R13" s="588"/>
      <c r="S13" s="588"/>
      <c r="T13" s="589"/>
      <c r="U13" s="551" t="s">
        <v>54</v>
      </c>
      <c r="V13" s="552"/>
      <c r="W13" s="94"/>
    </row>
    <row r="14" spans="1:26" ht="25.15" customHeight="1" thickBot="1" x14ac:dyDescent="0.2">
      <c r="A14" s="561"/>
      <c r="B14" s="590" t="s">
        <v>55</v>
      </c>
      <c r="C14" s="592" t="s">
        <v>93</v>
      </c>
      <c r="D14" s="594" t="s">
        <v>246</v>
      </c>
      <c r="E14" s="596" t="s">
        <v>56</v>
      </c>
      <c r="F14" s="598" t="s">
        <v>57</v>
      </c>
      <c r="G14" s="599"/>
      <c r="H14" s="619" t="s">
        <v>258</v>
      </c>
      <c r="I14" s="613" t="s">
        <v>256</v>
      </c>
      <c r="J14" s="613" t="s">
        <v>255</v>
      </c>
      <c r="K14" s="613" t="s">
        <v>257</v>
      </c>
      <c r="L14" s="615" t="s">
        <v>246</v>
      </c>
      <c r="M14" s="617" t="s">
        <v>56</v>
      </c>
      <c r="N14" s="607" t="s">
        <v>247</v>
      </c>
      <c r="O14" s="603" t="s">
        <v>259</v>
      </c>
      <c r="P14" s="605" t="s">
        <v>248</v>
      </c>
      <c r="Q14" s="607" t="s">
        <v>59</v>
      </c>
      <c r="R14" s="609" t="s">
        <v>60</v>
      </c>
      <c r="S14" s="609" t="s">
        <v>61</v>
      </c>
      <c r="T14" s="611" t="s">
        <v>241</v>
      </c>
      <c r="U14" s="553" t="s">
        <v>63</v>
      </c>
      <c r="V14" s="554"/>
      <c r="W14" s="94"/>
    </row>
    <row r="15" spans="1:26" ht="37.9" customHeight="1" thickBot="1" x14ac:dyDescent="0.2">
      <c r="A15" s="562"/>
      <c r="B15" s="591"/>
      <c r="C15" s="593"/>
      <c r="D15" s="595"/>
      <c r="E15" s="597"/>
      <c r="F15" s="205" t="s">
        <v>64</v>
      </c>
      <c r="G15" s="206" t="s">
        <v>245</v>
      </c>
      <c r="H15" s="620"/>
      <c r="I15" s="614"/>
      <c r="J15" s="614"/>
      <c r="K15" s="614"/>
      <c r="L15" s="616"/>
      <c r="M15" s="618"/>
      <c r="N15" s="608"/>
      <c r="O15" s="604"/>
      <c r="P15" s="606"/>
      <c r="Q15" s="608"/>
      <c r="R15" s="610"/>
      <c r="S15" s="610"/>
      <c r="T15" s="612"/>
      <c r="U15" s="569"/>
      <c r="V15" s="570"/>
      <c r="W15" s="94"/>
    </row>
    <row r="16" spans="1:26" ht="109.9" customHeight="1" x14ac:dyDescent="0.15">
      <c r="A16" s="207" t="s">
        <v>66</v>
      </c>
      <c r="B16" s="208"/>
      <c r="C16" s="209"/>
      <c r="D16" s="210"/>
      <c r="E16" s="506" t="s">
        <v>67</v>
      </c>
      <c r="F16" s="211"/>
      <c r="G16" s="212"/>
      <c r="H16" s="208"/>
      <c r="I16" s="209"/>
      <c r="J16" s="510" t="s">
        <v>67</v>
      </c>
      <c r="K16" s="209"/>
      <c r="L16" s="213"/>
      <c r="M16" s="506" t="s">
        <v>67</v>
      </c>
      <c r="N16" s="508" t="s">
        <v>67</v>
      </c>
      <c r="O16" s="510" t="s">
        <v>262</v>
      </c>
      <c r="P16" s="512" t="s">
        <v>67</v>
      </c>
      <c r="Q16" s="497" t="s">
        <v>299</v>
      </c>
      <c r="R16" s="500" t="s">
        <v>294</v>
      </c>
      <c r="S16" s="500" t="s">
        <v>295</v>
      </c>
      <c r="T16" s="503" t="s">
        <v>283</v>
      </c>
      <c r="U16" s="577"/>
      <c r="V16" s="578"/>
      <c r="W16" s="98">
        <f>$R$28</f>
        <v>0.2</v>
      </c>
    </row>
    <row r="17" spans="1:23" ht="109.9" customHeight="1" x14ac:dyDescent="0.15">
      <c r="A17" s="214" t="s">
        <v>71</v>
      </c>
      <c r="B17" s="520" t="s">
        <v>263</v>
      </c>
      <c r="C17" s="521"/>
      <c r="D17" s="522"/>
      <c r="E17" s="507"/>
      <c r="F17" s="215"/>
      <c r="G17" s="216"/>
      <c r="H17" s="217"/>
      <c r="I17" s="218"/>
      <c r="J17" s="511"/>
      <c r="K17" s="218"/>
      <c r="L17" s="219"/>
      <c r="M17" s="507"/>
      <c r="N17" s="509"/>
      <c r="O17" s="511"/>
      <c r="P17" s="513"/>
      <c r="Q17" s="498"/>
      <c r="R17" s="501"/>
      <c r="S17" s="501"/>
      <c r="T17" s="504"/>
      <c r="U17" s="577"/>
      <c r="V17" s="578"/>
      <c r="W17" s="98">
        <f t="shared" ref="W17:W27" si="0">$R$28</f>
        <v>0.2</v>
      </c>
    </row>
    <row r="18" spans="1:23" ht="109.9" customHeight="1" x14ac:dyDescent="0.15">
      <c r="A18" s="214" t="s">
        <v>72</v>
      </c>
      <c r="B18" s="523"/>
      <c r="C18" s="524"/>
      <c r="D18" s="525"/>
      <c r="E18" s="220" t="str">
        <f t="shared" ref="E18:E27" si="1">IFERROR(B18/C18,"Celda formulada")</f>
        <v>Celda formulada</v>
      </c>
      <c r="F18" s="529" t="s">
        <v>68</v>
      </c>
      <c r="G18" s="532" t="s">
        <v>69</v>
      </c>
      <c r="H18" s="514" t="s">
        <v>70</v>
      </c>
      <c r="I18" s="514" t="s">
        <v>263</v>
      </c>
      <c r="J18" s="221" t="str">
        <f t="shared" ref="J18:J27" si="2">IFERROR(H18/I18,"Celda formulada")</f>
        <v>Celda formulada</v>
      </c>
      <c r="K18" s="517" t="s">
        <v>264</v>
      </c>
      <c r="L18" s="494" t="s">
        <v>298</v>
      </c>
      <c r="M18" s="222" t="str">
        <f t="shared" ref="M18:M27" si="3">IFERROR(H18/K18,"Celda formulada")</f>
        <v>Celda formulada</v>
      </c>
      <c r="N18" s="177" t="str">
        <f t="shared" ref="N18:N27" si="4">IFERROR(((E18-M18)/E18*1),"Celda formulada")</f>
        <v>Celda formulada</v>
      </c>
      <c r="O18" s="218" t="str">
        <f t="shared" ref="O18:O27" si="5">IFERROR((B18-H18)*-1,"Celda formulada")</f>
        <v>Celda formulada</v>
      </c>
      <c r="P18" s="223" t="e">
        <f t="shared" ref="P18:P27" si="6">MIN(IFERROR(((B18-H18)*1)/(B18-$R$28)*1,"Celda formulada"))</f>
        <v>#VALUE!</v>
      </c>
      <c r="Q18" s="498"/>
      <c r="R18" s="501"/>
      <c r="S18" s="501"/>
      <c r="T18" s="504"/>
      <c r="U18" s="577"/>
      <c r="V18" s="578"/>
      <c r="W18" s="98">
        <f t="shared" si="0"/>
        <v>0.2</v>
      </c>
    </row>
    <row r="19" spans="1:23" ht="109.9" customHeight="1" x14ac:dyDescent="0.15">
      <c r="A19" s="214" t="s">
        <v>73</v>
      </c>
      <c r="B19" s="523"/>
      <c r="C19" s="524"/>
      <c r="D19" s="525"/>
      <c r="E19" s="220" t="str">
        <f t="shared" si="1"/>
        <v>Celda formulada</v>
      </c>
      <c r="F19" s="530"/>
      <c r="G19" s="533"/>
      <c r="H19" s="515"/>
      <c r="I19" s="515"/>
      <c r="J19" s="221" t="str">
        <f t="shared" si="2"/>
        <v>Celda formulada</v>
      </c>
      <c r="K19" s="518"/>
      <c r="L19" s="495"/>
      <c r="M19" s="222" t="str">
        <f t="shared" si="3"/>
        <v>Celda formulada</v>
      </c>
      <c r="N19" s="177" t="str">
        <f t="shared" si="4"/>
        <v>Celda formulada</v>
      </c>
      <c r="O19" s="218">
        <f t="shared" si="5"/>
        <v>0</v>
      </c>
      <c r="P19" s="223">
        <f t="shared" si="6"/>
        <v>0</v>
      </c>
      <c r="Q19" s="498"/>
      <c r="R19" s="501"/>
      <c r="S19" s="501"/>
      <c r="T19" s="504"/>
      <c r="U19" s="577"/>
      <c r="V19" s="578"/>
      <c r="W19" s="98">
        <f t="shared" si="0"/>
        <v>0.2</v>
      </c>
    </row>
    <row r="20" spans="1:23" ht="109.9" customHeight="1" x14ac:dyDescent="0.15">
      <c r="A20" s="214" t="s">
        <v>74</v>
      </c>
      <c r="B20" s="523"/>
      <c r="C20" s="524"/>
      <c r="D20" s="525"/>
      <c r="E20" s="220" t="str">
        <f t="shared" si="1"/>
        <v>Celda formulada</v>
      </c>
      <c r="F20" s="530"/>
      <c r="G20" s="533"/>
      <c r="H20" s="515"/>
      <c r="I20" s="515"/>
      <c r="J20" s="221" t="str">
        <f t="shared" si="2"/>
        <v>Celda formulada</v>
      </c>
      <c r="K20" s="518"/>
      <c r="L20" s="495"/>
      <c r="M20" s="222" t="str">
        <f t="shared" si="3"/>
        <v>Celda formulada</v>
      </c>
      <c r="N20" s="177" t="str">
        <f t="shared" si="4"/>
        <v>Celda formulada</v>
      </c>
      <c r="O20" s="218">
        <f t="shared" si="5"/>
        <v>0</v>
      </c>
      <c r="P20" s="223">
        <f t="shared" si="6"/>
        <v>0</v>
      </c>
      <c r="Q20" s="498"/>
      <c r="R20" s="501"/>
      <c r="S20" s="501"/>
      <c r="T20" s="504"/>
      <c r="U20" s="577"/>
      <c r="V20" s="578"/>
      <c r="W20" s="98">
        <f t="shared" si="0"/>
        <v>0.2</v>
      </c>
    </row>
    <row r="21" spans="1:23" ht="109.9" customHeight="1" x14ac:dyDescent="0.15">
      <c r="A21" s="214" t="s">
        <v>75</v>
      </c>
      <c r="B21" s="523"/>
      <c r="C21" s="524"/>
      <c r="D21" s="525"/>
      <c r="E21" s="220" t="str">
        <f t="shared" si="1"/>
        <v>Celda formulada</v>
      </c>
      <c r="F21" s="530"/>
      <c r="G21" s="533"/>
      <c r="H21" s="515"/>
      <c r="I21" s="515"/>
      <c r="J21" s="221" t="str">
        <f t="shared" si="2"/>
        <v>Celda formulada</v>
      </c>
      <c r="K21" s="518"/>
      <c r="L21" s="495"/>
      <c r="M21" s="222" t="str">
        <f t="shared" si="3"/>
        <v>Celda formulada</v>
      </c>
      <c r="N21" s="177" t="str">
        <f t="shared" si="4"/>
        <v>Celda formulada</v>
      </c>
      <c r="O21" s="218">
        <f t="shared" si="5"/>
        <v>0</v>
      </c>
      <c r="P21" s="223">
        <f t="shared" si="6"/>
        <v>0</v>
      </c>
      <c r="Q21" s="498"/>
      <c r="R21" s="501"/>
      <c r="S21" s="501"/>
      <c r="T21" s="504"/>
      <c r="U21" s="577"/>
      <c r="V21" s="578"/>
      <c r="W21" s="98">
        <f t="shared" si="0"/>
        <v>0.2</v>
      </c>
    </row>
    <row r="22" spans="1:23" ht="109.9" customHeight="1" x14ac:dyDescent="0.15">
      <c r="A22" s="214" t="s">
        <v>76</v>
      </c>
      <c r="B22" s="523"/>
      <c r="C22" s="524"/>
      <c r="D22" s="525"/>
      <c r="E22" s="220" t="str">
        <f t="shared" si="1"/>
        <v>Celda formulada</v>
      </c>
      <c r="F22" s="530"/>
      <c r="G22" s="533"/>
      <c r="H22" s="515"/>
      <c r="I22" s="515"/>
      <c r="J22" s="221" t="str">
        <f t="shared" si="2"/>
        <v>Celda formulada</v>
      </c>
      <c r="K22" s="518"/>
      <c r="L22" s="495"/>
      <c r="M22" s="222" t="str">
        <f t="shared" si="3"/>
        <v>Celda formulada</v>
      </c>
      <c r="N22" s="177" t="str">
        <f t="shared" si="4"/>
        <v>Celda formulada</v>
      </c>
      <c r="O22" s="218">
        <f t="shared" si="5"/>
        <v>0</v>
      </c>
      <c r="P22" s="223">
        <f t="shared" si="6"/>
        <v>0</v>
      </c>
      <c r="Q22" s="498"/>
      <c r="R22" s="501"/>
      <c r="S22" s="501"/>
      <c r="T22" s="504"/>
      <c r="U22" s="577"/>
      <c r="V22" s="578"/>
      <c r="W22" s="98">
        <f t="shared" si="0"/>
        <v>0.2</v>
      </c>
    </row>
    <row r="23" spans="1:23" ht="109.9" customHeight="1" x14ac:dyDescent="0.15">
      <c r="A23" s="214" t="s">
        <v>77</v>
      </c>
      <c r="B23" s="523"/>
      <c r="C23" s="524"/>
      <c r="D23" s="525"/>
      <c r="E23" s="220" t="str">
        <f t="shared" si="1"/>
        <v>Celda formulada</v>
      </c>
      <c r="F23" s="530"/>
      <c r="G23" s="533"/>
      <c r="H23" s="515"/>
      <c r="I23" s="515"/>
      <c r="J23" s="221" t="str">
        <f t="shared" si="2"/>
        <v>Celda formulada</v>
      </c>
      <c r="K23" s="518"/>
      <c r="L23" s="495"/>
      <c r="M23" s="222" t="str">
        <f t="shared" si="3"/>
        <v>Celda formulada</v>
      </c>
      <c r="N23" s="177" t="str">
        <f t="shared" si="4"/>
        <v>Celda formulada</v>
      </c>
      <c r="O23" s="218">
        <f t="shared" si="5"/>
        <v>0</v>
      </c>
      <c r="P23" s="223">
        <f t="shared" si="6"/>
        <v>0</v>
      </c>
      <c r="Q23" s="498"/>
      <c r="R23" s="501"/>
      <c r="S23" s="501"/>
      <c r="T23" s="504"/>
      <c r="U23" s="577"/>
      <c r="V23" s="578"/>
      <c r="W23" s="98">
        <f t="shared" si="0"/>
        <v>0.2</v>
      </c>
    </row>
    <row r="24" spans="1:23" ht="109.9" customHeight="1" x14ac:dyDescent="0.15">
      <c r="A24" s="214" t="s">
        <v>78</v>
      </c>
      <c r="B24" s="523"/>
      <c r="C24" s="524"/>
      <c r="D24" s="525"/>
      <c r="E24" s="220" t="str">
        <f t="shared" si="1"/>
        <v>Celda formulada</v>
      </c>
      <c r="F24" s="530"/>
      <c r="G24" s="533"/>
      <c r="H24" s="515"/>
      <c r="I24" s="515"/>
      <c r="J24" s="221" t="str">
        <f t="shared" si="2"/>
        <v>Celda formulada</v>
      </c>
      <c r="K24" s="518"/>
      <c r="L24" s="495"/>
      <c r="M24" s="222" t="str">
        <f t="shared" si="3"/>
        <v>Celda formulada</v>
      </c>
      <c r="N24" s="177" t="str">
        <f t="shared" si="4"/>
        <v>Celda formulada</v>
      </c>
      <c r="O24" s="218">
        <f t="shared" si="5"/>
        <v>0</v>
      </c>
      <c r="P24" s="223">
        <f t="shared" si="6"/>
        <v>0</v>
      </c>
      <c r="Q24" s="498"/>
      <c r="R24" s="501"/>
      <c r="S24" s="501"/>
      <c r="T24" s="504"/>
      <c r="U24" s="577"/>
      <c r="V24" s="578"/>
      <c r="W24" s="98">
        <f t="shared" si="0"/>
        <v>0.2</v>
      </c>
    </row>
    <row r="25" spans="1:23" ht="109.9" customHeight="1" x14ac:dyDescent="0.15">
      <c r="A25" s="214" t="s">
        <v>79</v>
      </c>
      <c r="B25" s="523"/>
      <c r="C25" s="524"/>
      <c r="D25" s="525"/>
      <c r="E25" s="220" t="str">
        <f t="shared" si="1"/>
        <v>Celda formulada</v>
      </c>
      <c r="F25" s="530"/>
      <c r="G25" s="533"/>
      <c r="H25" s="515"/>
      <c r="I25" s="515"/>
      <c r="J25" s="221" t="str">
        <f t="shared" si="2"/>
        <v>Celda formulada</v>
      </c>
      <c r="K25" s="518"/>
      <c r="L25" s="495"/>
      <c r="M25" s="222" t="str">
        <f t="shared" si="3"/>
        <v>Celda formulada</v>
      </c>
      <c r="N25" s="177" t="str">
        <f t="shared" si="4"/>
        <v>Celda formulada</v>
      </c>
      <c r="O25" s="218">
        <f t="shared" si="5"/>
        <v>0</v>
      </c>
      <c r="P25" s="223">
        <f t="shared" si="6"/>
        <v>0</v>
      </c>
      <c r="Q25" s="498"/>
      <c r="R25" s="501"/>
      <c r="S25" s="501"/>
      <c r="T25" s="504"/>
      <c r="U25" s="577"/>
      <c r="V25" s="578"/>
      <c r="W25" s="98">
        <f t="shared" si="0"/>
        <v>0.2</v>
      </c>
    </row>
    <row r="26" spans="1:23" ht="109.9" customHeight="1" x14ac:dyDescent="0.15">
      <c r="A26" s="214" t="s">
        <v>80</v>
      </c>
      <c r="B26" s="526"/>
      <c r="C26" s="527"/>
      <c r="D26" s="528"/>
      <c r="E26" s="220" t="str">
        <f t="shared" si="1"/>
        <v>Celda formulada</v>
      </c>
      <c r="F26" s="530"/>
      <c r="G26" s="533"/>
      <c r="H26" s="515"/>
      <c r="I26" s="515"/>
      <c r="J26" s="221" t="str">
        <f t="shared" si="2"/>
        <v>Celda formulada</v>
      </c>
      <c r="K26" s="519"/>
      <c r="L26" s="496"/>
      <c r="M26" s="222" t="str">
        <f t="shared" si="3"/>
        <v>Celda formulada</v>
      </c>
      <c r="N26" s="177" t="str">
        <f t="shared" si="4"/>
        <v>Celda formulada</v>
      </c>
      <c r="O26" s="218">
        <f t="shared" si="5"/>
        <v>0</v>
      </c>
      <c r="P26" s="223">
        <f t="shared" si="6"/>
        <v>0</v>
      </c>
      <c r="Q26" s="498"/>
      <c r="R26" s="501"/>
      <c r="S26" s="501"/>
      <c r="T26" s="504"/>
      <c r="U26" s="577"/>
      <c r="V26" s="578"/>
      <c r="W26" s="98">
        <f t="shared" si="0"/>
        <v>0.2</v>
      </c>
    </row>
    <row r="27" spans="1:23" ht="109.9" customHeight="1" thickBot="1" x14ac:dyDescent="0.2">
      <c r="A27" s="224" t="s">
        <v>81</v>
      </c>
      <c r="B27" s="225"/>
      <c r="C27" s="226"/>
      <c r="D27" s="227"/>
      <c r="E27" s="228" t="str">
        <f t="shared" si="1"/>
        <v>Celda formulada</v>
      </c>
      <c r="F27" s="531"/>
      <c r="G27" s="534"/>
      <c r="H27" s="516"/>
      <c r="I27" s="516"/>
      <c r="J27" s="229" t="str">
        <f t="shared" si="2"/>
        <v>Celda formulada</v>
      </c>
      <c r="K27" s="230"/>
      <c r="L27" s="231"/>
      <c r="M27" s="232" t="str">
        <f t="shared" si="3"/>
        <v>Celda formulada</v>
      </c>
      <c r="N27" s="178" t="str">
        <f t="shared" si="4"/>
        <v>Celda formulada</v>
      </c>
      <c r="O27" s="230">
        <f t="shared" si="5"/>
        <v>0</v>
      </c>
      <c r="P27" s="233">
        <f t="shared" si="6"/>
        <v>0</v>
      </c>
      <c r="Q27" s="499"/>
      <c r="R27" s="502"/>
      <c r="S27" s="502"/>
      <c r="T27" s="505"/>
      <c r="U27" s="577"/>
      <c r="V27" s="578"/>
      <c r="W27" s="98">
        <f t="shared" si="0"/>
        <v>0.2</v>
      </c>
    </row>
    <row r="28" spans="1:23" ht="19.899999999999999" customHeight="1" thickBot="1" x14ac:dyDescent="0.2">
      <c r="A28" s="234" t="s">
        <v>91</v>
      </c>
      <c r="B28" s="235">
        <f>IFERROR(SUM(B16:B27),0)</f>
        <v>0</v>
      </c>
      <c r="C28" s="236">
        <f>IFERROR(AVERAGE(C16:C27),0)</f>
        <v>0</v>
      </c>
      <c r="D28" s="237">
        <f>IFERROR(AVERAGE(D16:D27),0)</f>
        <v>0</v>
      </c>
      <c r="E28" s="238">
        <f>IFERROR(AVERAGE(E16:E27),0)</f>
        <v>0</v>
      </c>
      <c r="F28" s="600" t="s">
        <v>82</v>
      </c>
      <c r="G28" s="601"/>
      <c r="H28" s="239">
        <f>IFERROR(SUM(H16:H27),0)</f>
        <v>0</v>
      </c>
      <c r="I28" s="240" t="s">
        <v>82</v>
      </c>
      <c r="J28" s="241">
        <f>IFERROR(AVERAGE(J16:J27),0)</f>
        <v>0</v>
      </c>
      <c r="K28" s="241">
        <f>IFERROR(AVERAGE(K16:K27),0)</f>
        <v>0</v>
      </c>
      <c r="L28" s="242">
        <f>IFERROR(AVERAGE(L16:L27),0)</f>
        <v>0</v>
      </c>
      <c r="M28" s="243">
        <f>IFERROR(AVERAGE(M16:M27),0)</f>
        <v>0</v>
      </c>
      <c r="N28" s="117">
        <f>IFERROR(AVERAGE(N16:N27),0)</f>
        <v>0</v>
      </c>
      <c r="O28" s="244">
        <f>IFERROR((B28-H28),0)</f>
        <v>0</v>
      </c>
      <c r="P28" s="117">
        <f>IFERROR(AVERAGE(P16:P27),0)</f>
        <v>0</v>
      </c>
      <c r="Q28" s="245" t="s">
        <v>273</v>
      </c>
      <c r="R28" s="602">
        <v>0.2</v>
      </c>
      <c r="S28" s="602"/>
      <c r="T28" s="602"/>
      <c r="U28" s="571"/>
      <c r="V28" s="573"/>
      <c r="W28" s="99"/>
    </row>
    <row r="29" spans="1:23" ht="21" customHeight="1" x14ac:dyDescent="0.15">
      <c r="A29" s="95"/>
      <c r="B29" s="491" t="s">
        <v>267</v>
      </c>
      <c r="C29" s="491"/>
      <c r="D29" s="491"/>
      <c r="E29" s="491"/>
      <c r="F29" s="491"/>
      <c r="G29" s="491"/>
      <c r="H29" s="491"/>
      <c r="I29" s="491"/>
      <c r="J29" s="491"/>
      <c r="K29" s="491"/>
      <c r="L29" s="491"/>
      <c r="M29" s="491"/>
      <c r="N29" s="491"/>
      <c r="O29" s="491"/>
      <c r="P29" s="491"/>
    </row>
    <row r="30" spans="1:23" x14ac:dyDescent="0.15">
      <c r="A30" s="95"/>
      <c r="B30" s="95"/>
      <c r="C30" s="95"/>
    </row>
    <row r="31" spans="1:23" x14ac:dyDescent="0.15">
      <c r="A31" s="95"/>
      <c r="B31" s="95"/>
      <c r="C31" s="95"/>
    </row>
    <row r="32" spans="1:23" x14ac:dyDescent="0.15">
      <c r="A32" s="95"/>
      <c r="B32" s="95"/>
      <c r="C32" s="95"/>
    </row>
    <row r="33" spans="1:3" x14ac:dyDescent="0.15">
      <c r="A33" s="95"/>
      <c r="B33" s="95"/>
      <c r="C33" s="95"/>
    </row>
    <row r="34" spans="1:3" x14ac:dyDescent="0.15">
      <c r="A34" s="95"/>
      <c r="B34" s="95"/>
      <c r="C34" s="95"/>
    </row>
    <row r="35" spans="1:3" x14ac:dyDescent="0.15">
      <c r="A35" s="95"/>
      <c r="B35" s="95"/>
      <c r="C35" s="95"/>
    </row>
  </sheetData>
  <protectedRanges>
    <protectedRange sqref="F18:F27 D18:D23 C19:C23 C24:D27 B18:B27 H18:I27" name="Rango1"/>
    <protectedRange sqref="D16:D17 C16:C18 G18:G27 F16:H17 K16:K27 B16:B17" name="Rango1_1"/>
    <protectedRange sqref="T16:T27 Q16:Q27" name="Rango1_2"/>
    <protectedRange sqref="I16:I17" name="Rango1_1_1"/>
    <protectedRange sqref="R16:S27" name="Rango1_3"/>
    <protectedRange sqref="L18:L27" name="Rango1_3_1"/>
    <protectedRange sqref="L16:L17" name="Rango1_1_2"/>
  </protectedRanges>
  <mergeCells count="66">
    <mergeCell ref="U15:V28"/>
    <mergeCell ref="F28:G28"/>
    <mergeCell ref="R28:T28"/>
    <mergeCell ref="O14:O15"/>
    <mergeCell ref="P14:P15"/>
    <mergeCell ref="Q14:Q15"/>
    <mergeCell ref="R14:R15"/>
    <mergeCell ref="S14:S15"/>
    <mergeCell ref="T14:T15"/>
    <mergeCell ref="I14:I15"/>
    <mergeCell ref="J14:J15"/>
    <mergeCell ref="K14:K15"/>
    <mergeCell ref="L14:L15"/>
    <mergeCell ref="M14:M15"/>
    <mergeCell ref="N14:N15"/>
    <mergeCell ref="H14:H15"/>
    <mergeCell ref="B14:B15"/>
    <mergeCell ref="C14:C15"/>
    <mergeCell ref="D14:D15"/>
    <mergeCell ref="E14:E15"/>
    <mergeCell ref="F14:G14"/>
    <mergeCell ref="F13:M13"/>
    <mergeCell ref="N13:P13"/>
    <mergeCell ref="Q13:T13"/>
    <mergeCell ref="U13:V13"/>
    <mergeCell ref="U14:V14"/>
    <mergeCell ref="V1:V2"/>
    <mergeCell ref="D3:U4"/>
    <mergeCell ref="V3:V4"/>
    <mergeCell ref="D5:U6"/>
    <mergeCell ref="A7:C7"/>
    <mergeCell ref="D7:K7"/>
    <mergeCell ref="L7:P7"/>
    <mergeCell ref="R7:T7"/>
    <mergeCell ref="E16:E17"/>
    <mergeCell ref="F18:F27"/>
    <mergeCell ref="G18:G27"/>
    <mergeCell ref="A1:C6"/>
    <mergeCell ref="D1:U2"/>
    <mergeCell ref="A8:C8"/>
    <mergeCell ref="D8:K8"/>
    <mergeCell ref="L8:M8"/>
    <mergeCell ref="N8:P8"/>
    <mergeCell ref="S8:T8"/>
    <mergeCell ref="U8:V8"/>
    <mergeCell ref="A9:V9"/>
    <mergeCell ref="A11:V11"/>
    <mergeCell ref="A12:V12"/>
    <mergeCell ref="A13:A15"/>
    <mergeCell ref="B13:E13"/>
    <mergeCell ref="B29:P29"/>
    <mergeCell ref="U7:V7"/>
    <mergeCell ref="L18:L26"/>
    <mergeCell ref="Q16:Q27"/>
    <mergeCell ref="R16:R27"/>
    <mergeCell ref="S16:S27"/>
    <mergeCell ref="T16:T27"/>
    <mergeCell ref="M16:M17"/>
    <mergeCell ref="N16:N17"/>
    <mergeCell ref="O16:O17"/>
    <mergeCell ref="P16:P17"/>
    <mergeCell ref="H18:H27"/>
    <mergeCell ref="I18:I27"/>
    <mergeCell ref="J16:J17"/>
    <mergeCell ref="K18:K26"/>
    <mergeCell ref="B17:D26"/>
  </mergeCells>
  <conditionalFormatting sqref="B16:D16 B17 B27:D27">
    <cfRule type="containsBlanks" dxfId="89" priority="4">
      <formula>LEN(TRIM(B16))=0</formula>
    </cfRule>
  </conditionalFormatting>
  <conditionalFormatting sqref="F16:I18">
    <cfRule type="containsBlanks" dxfId="88" priority="3">
      <formula>LEN(TRIM(F16))=0</formula>
    </cfRule>
  </conditionalFormatting>
  <conditionalFormatting sqref="K16:L18 K27:L27">
    <cfRule type="containsBlanks" dxfId="87" priority="1">
      <formula>LEN(TRIM(K16))=0</formula>
    </cfRule>
  </conditionalFormatting>
  <conditionalFormatting sqref="N8">
    <cfRule type="containsBlanks" dxfId="86" priority="7">
      <formula>LEN(TRIM(N8))=0</formula>
    </cfRule>
  </conditionalFormatting>
  <conditionalFormatting sqref="Q16:T16">
    <cfRule type="containsBlanks" dxfId="85" priority="2">
      <formula>LEN(TRIM(Q16))=0</formula>
    </cfRule>
  </conditionalFormatting>
  <conditionalFormatting sqref="R8">
    <cfRule type="containsBlanks" dxfId="84" priority="6">
      <formula>LEN(TRIM(R8))=0</formula>
    </cfRule>
  </conditionalFormatting>
  <conditionalFormatting sqref="U7:U8">
    <cfRule type="containsBlanks" dxfId="83" priority="5">
      <formula>LEN(TRIM(U7))=0</formula>
    </cfRule>
  </conditionalFormatting>
  <dataValidations xWindow="190" yWindow="504" count="12">
    <dataValidation type="decimal" allowBlank="1" showInputMessage="1" showErrorMessage="1" errorTitle="Información no válida" error="Por favor ingresar los datos así:_x000a_Ej: 3265,36" promptTitle="Superficie del inmueble m2" prompt="Por favor ingresar un número que se encuentre en un rango de 0000,00000 a 99999,99999 separando los decimales con una coma (,) y sin puntos (.)" sqref="I16:I17" xr:uid="{71C2D4B6-3108-47C1-AAC8-07C97D728F58}">
      <formula1>0</formula1>
      <formula2>99999.99999</formula2>
    </dataValidation>
    <dataValidation type="whole" allowBlank="1" showInputMessage="1" showErrorMessage="1" errorTitle="Información no válida" error="Por favor ingresar números entreros así:_x000a_Ej: 56" promptTitle="N° trabajadores presencial" prompt="Por favor ingresar un número que se encuentre en un rango de 0 a 999999 sin puntos (.) ni comas (,)" sqref="K27 K16:K17" xr:uid="{71AD2144-3F3E-4DEE-8B30-785ECAA39DE8}">
      <formula1>0</formula1>
      <formula2>999999</formula2>
    </dataValidation>
    <dataValidation type="date" allowBlank="1" showInputMessage="1" showErrorMessage="1" errorTitle="Información no válida" error="Por favor ingrese la fecha así Ej: 01/01/2024_x000a_Para las facturas que no indican fecha específica por favor colocar el primer día del mes así: 01/01/2024" promptTitle="Fecha de facturación" prompt="Por favor ingrese la fecha del periodo facturado" sqref="F16:F17" xr:uid="{E065BEA8-B999-425A-8C84-9029C00C6B19}">
      <formula1>45658</formula1>
      <formula2>47118</formula2>
    </dataValidation>
    <dataValidation type="decimal" allowBlank="1" showInputMessage="1" showErrorMessage="1" errorTitle="Información no válida" error="Por favor ingresar números entreros así:_x000a_Ej: 365,3600" promptTitle="Valor unitario" prompt="Por favor ingresar el valor solo del servicio de agua en un rango de 0000,0000 a 9999,0000 separando los decimales con una coma (,) y sin puntos (.)" sqref="D16 D27 L27 L16:L17" xr:uid="{BF30D0DB-DCC3-4865-AB4A-CC4F434D4B8F}">
      <formula1>0</formula1>
      <formula2>9999.9999</formula2>
    </dataValidation>
    <dataValidation type="decimal" allowBlank="1" showInputMessage="1" showErrorMessage="1" errorTitle="Información no válida" error="Por favor ingresar números entreros así:_x000a_Ej: 365,3600" promptTitle="Consumo de agua" prompt="Por favor ingresar un número que se encuentre en un rango de 0,0000 a 9999,0000 separando los decimales con una coma (,) y sin puntos (.)" sqref="B27 H17" xr:uid="{7EB70CCA-713B-4F32-B240-CA1E7E62BD96}">
      <formula1>0</formula1>
      <formula2>9999.9999</formula2>
    </dataValidation>
    <dataValidation allowBlank="1" showInputMessage="1" showErrorMessage="1" promptTitle="Observaciones" prompt="Por favor ingresar la justificación de la información ingresada, indicando las posibles razones por las cuales que pueden presentar" sqref="Q16" xr:uid="{0D1DB586-BCCC-42E5-87DB-5D7B01A6046C}"/>
    <dataValidation allowBlank="1" showInputMessage="1" showErrorMessage="1" promptTitle="Anniones de mejora" prompt="Por favor ingrese aquellas acciones que se pueden ejecutar desde el territorio." sqref="R16" xr:uid="{78499F6B-B61D-4C8A-B831-54D81AE940D6}"/>
    <dataValidation allowBlank="1" showInputMessage="1" showErrorMessage="1" promptTitle="Evidencias de las acciones" prompt="Por favor en forma de listado, ingrese las evidencias puntuales que soportan las acciones. " sqref="S16" xr:uid="{BA6C9D4A-A990-4646-AED1-BF36AEA9963B}"/>
    <dataValidation type="date" operator="greaterThanOrEqual" allowBlank="1" showInputMessage="1" showErrorMessage="1" errorTitle="Información no válida" error="Por favor ingrese la fecha mayor a la inicial así Ej: 31/01/2024_x000a_Para facturas que no indican fecha específica, por favor ingresar el último día del mes según los días facturados así: 01/01/2024 (para 28 días)" promptTitle="Fecha final" prompt="Por favor ingrese la fecha final del periodo de fecturación del servicio" sqref="G16:G17" xr:uid="{BE39980F-3337-475D-938B-0511BCE51368}">
      <formula1>F16</formula1>
    </dataValidation>
    <dataValidation type="decimal" allowBlank="1" showInputMessage="1" showErrorMessage="1" errorTitle="Información no válida" error="Por favor ingresar los datos así:_x000a_Ej: 365,3600" promptTitle="Consumo de agua" prompt="Por favor ingresar un número que se encuentre en un rango de 0,0000 a 9999,0000 separando los decimales con una coma (,) y sin puntos (.)" sqref="B16 H16" xr:uid="{2229209C-9A81-47C4-9543-C1164730197C}">
      <formula1>0</formula1>
      <formula2>9999.9999</formula2>
    </dataValidation>
    <dataValidation type="whole" allowBlank="1" showInputMessage="1" showErrorMessage="1" errorTitle="Información no válida" error="Por favor ingresar números entreros así:_x000a_Ej: 56" promptTitle="N° trabajadores presencial" prompt="Por favor ingresar un número que se encuentre en un rango de 0 a 999 sin puntos (.) ni comas (,)" sqref="C16 C27" xr:uid="{258A7A92-9336-439A-84E9-544419461EAF}">
      <formula1>0</formula1>
      <formula2>999999</formula2>
    </dataValidation>
    <dataValidation allowBlank="1" showInputMessage="1" showErrorMessage="1" promptTitle="Respopnsable de verificar" prompt="Por favor relacione el nombre de los profesionales que revisaron y aprobaron la información contenida mes a mes" sqref="T16" xr:uid="{4BF020C0-2DF6-40B0-A7EE-01868BCB673E}"/>
  </dataValidations>
  <printOptions horizontalCentered="1" verticalCentered="1"/>
  <pageMargins left="0.19685039370078741" right="0.19685039370078741" top="0.19685039370078741" bottom="0.19685039370078741" header="0" footer="0"/>
  <pageSetup scale="31" fitToHeight="0" orientation="landscape" r:id="rId1"/>
  <drawing r:id="rId2"/>
  <extLst>
    <ext xmlns:x14="http://schemas.microsoft.com/office/spreadsheetml/2009/9/main" uri="{CCE6A557-97BC-4b89-ADB6-D9C93CAAB3DF}">
      <x14:dataValidations xmlns:xm="http://schemas.microsoft.com/office/excel/2006/main" xWindow="190" yWindow="504" count="2">
        <x14:dataValidation type="list" allowBlank="1" showInputMessage="1" showErrorMessage="1" xr:uid="{05905DF2-4DAF-4B78-B70E-5CD98F4CC949}">
          <x14:formula1>
            <xm:f>Desplegable!$B$3:$B$9</xm:f>
          </x14:formula1>
          <xm:sqref>D8</xm:sqref>
        </x14:dataValidation>
        <x14:dataValidation type="list" allowBlank="1" showInputMessage="1" showErrorMessage="1" xr:uid="{C74D0E88-50FA-4C80-AAAF-FBAC79D8BED7}">
          <x14:formula1>
            <xm:f>Desplegable!$C$3:$C$26</xm:f>
          </x14:formula1>
          <xm:sqref>D7:K7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63D7C-5334-4FCF-88FF-032A5F742F72}">
  <sheetPr>
    <pageSetUpPr fitToPage="1"/>
  </sheetPr>
  <dimension ref="A1:Z35"/>
  <sheetViews>
    <sheetView view="pageBreakPreview" topLeftCell="G1" zoomScale="53" zoomScaleNormal="53" zoomScaleSheetLayoutView="53" workbookViewId="0">
      <selection activeCell="A9" sqref="A9:V9"/>
    </sheetView>
  </sheetViews>
  <sheetFormatPr baseColWidth="10" defaultColWidth="11.5" defaultRowHeight="11.25" x14ac:dyDescent="0.15"/>
  <cols>
    <col min="1" max="1" width="18.6640625" style="1" customWidth="1"/>
    <col min="2" max="14" width="15.6640625" style="1" customWidth="1"/>
    <col min="15" max="16" width="15.6640625" style="127" customWidth="1"/>
    <col min="17" max="17" width="90.6640625" style="1" customWidth="1"/>
    <col min="18" max="19" width="30.6640625" style="1" customWidth="1"/>
    <col min="20" max="20" width="18.6640625" style="1" customWidth="1"/>
    <col min="21" max="22" width="85.5" style="1" customWidth="1"/>
    <col min="23" max="16384" width="11.5" style="1"/>
  </cols>
  <sheetData>
    <row r="1" spans="1:26" ht="10.15" customHeight="1" x14ac:dyDescent="0.15">
      <c r="A1" s="659" t="e" vm="1">
        <v>#VALUE!</v>
      </c>
      <c r="B1" s="660"/>
      <c r="C1" s="661"/>
      <c r="D1" s="662" t="s">
        <v>40</v>
      </c>
      <c r="E1" s="663"/>
      <c r="F1" s="663"/>
      <c r="G1" s="663"/>
      <c r="H1" s="663"/>
      <c r="I1" s="663"/>
      <c r="J1" s="663"/>
      <c r="K1" s="663"/>
      <c r="L1" s="663"/>
      <c r="M1" s="663"/>
      <c r="N1" s="663"/>
      <c r="O1" s="663"/>
      <c r="P1" s="663"/>
      <c r="Q1" s="663"/>
      <c r="R1" s="663"/>
      <c r="S1" s="663"/>
      <c r="T1" s="663"/>
      <c r="U1" s="664"/>
      <c r="V1" s="649" t="s">
        <v>41</v>
      </c>
      <c r="W1" s="94"/>
    </row>
    <row r="2" spans="1:26" ht="15.6" customHeight="1" thickBot="1" x14ac:dyDescent="0.2">
      <c r="A2" s="659"/>
      <c r="B2" s="660"/>
      <c r="C2" s="661"/>
      <c r="D2" s="665"/>
      <c r="E2" s="666"/>
      <c r="F2" s="666"/>
      <c r="G2" s="666"/>
      <c r="H2" s="666"/>
      <c r="I2" s="666"/>
      <c r="J2" s="666"/>
      <c r="K2" s="666"/>
      <c r="L2" s="666"/>
      <c r="M2" s="666"/>
      <c r="N2" s="666"/>
      <c r="O2" s="666"/>
      <c r="P2" s="666"/>
      <c r="Q2" s="666"/>
      <c r="R2" s="666"/>
      <c r="S2" s="666"/>
      <c r="T2" s="666"/>
      <c r="U2" s="667"/>
      <c r="V2" s="650"/>
      <c r="W2" s="94"/>
    </row>
    <row r="3" spans="1:26" ht="10.15" customHeight="1" x14ac:dyDescent="0.15">
      <c r="A3" s="659"/>
      <c r="B3" s="660"/>
      <c r="C3" s="661"/>
      <c r="D3" s="651" t="s">
        <v>85</v>
      </c>
      <c r="E3" s="627"/>
      <c r="F3" s="627"/>
      <c r="G3" s="627"/>
      <c r="H3" s="627"/>
      <c r="I3" s="627"/>
      <c r="J3" s="627"/>
      <c r="K3" s="627"/>
      <c r="L3" s="627"/>
      <c r="M3" s="627"/>
      <c r="N3" s="627"/>
      <c r="O3" s="627"/>
      <c r="P3" s="627"/>
      <c r="Q3" s="627"/>
      <c r="R3" s="627"/>
      <c r="S3" s="627"/>
      <c r="T3" s="627"/>
      <c r="U3" s="628"/>
      <c r="V3" s="653" t="s">
        <v>321</v>
      </c>
      <c r="W3" s="94"/>
    </row>
    <row r="4" spans="1:26" ht="10.9" customHeight="1" thickBot="1" x14ac:dyDescent="0.2">
      <c r="A4" s="659"/>
      <c r="B4" s="660"/>
      <c r="C4" s="661"/>
      <c r="D4" s="631"/>
      <c r="E4" s="652"/>
      <c r="F4" s="652"/>
      <c r="G4" s="652"/>
      <c r="H4" s="652"/>
      <c r="I4" s="652"/>
      <c r="J4" s="652"/>
      <c r="K4" s="652"/>
      <c r="L4" s="652"/>
      <c r="M4" s="652"/>
      <c r="N4" s="652"/>
      <c r="O4" s="652"/>
      <c r="P4" s="652"/>
      <c r="Q4" s="652"/>
      <c r="R4" s="652"/>
      <c r="S4" s="652"/>
      <c r="T4" s="652"/>
      <c r="U4" s="632"/>
      <c r="V4" s="654"/>
      <c r="W4" s="94"/>
    </row>
    <row r="5" spans="1:26" ht="19.149999999999999" customHeight="1" thickBot="1" x14ac:dyDescent="0.2">
      <c r="A5" s="659"/>
      <c r="B5" s="660"/>
      <c r="C5" s="661"/>
      <c r="D5" s="651" t="s">
        <v>240</v>
      </c>
      <c r="E5" s="627"/>
      <c r="F5" s="627"/>
      <c r="G5" s="627"/>
      <c r="H5" s="627"/>
      <c r="I5" s="627"/>
      <c r="J5" s="627"/>
      <c r="K5" s="627"/>
      <c r="L5" s="627"/>
      <c r="M5" s="627"/>
      <c r="N5" s="627"/>
      <c r="O5" s="627"/>
      <c r="P5" s="627"/>
      <c r="Q5" s="627"/>
      <c r="R5" s="627"/>
      <c r="S5" s="627"/>
      <c r="T5" s="627"/>
      <c r="U5" s="628"/>
      <c r="V5" s="360" t="s">
        <v>322</v>
      </c>
      <c r="W5" s="94"/>
    </row>
    <row r="6" spans="1:26" ht="17.45" customHeight="1" thickBot="1" x14ac:dyDescent="0.2">
      <c r="A6" s="659"/>
      <c r="B6" s="660"/>
      <c r="C6" s="661"/>
      <c r="D6" s="655"/>
      <c r="E6" s="629"/>
      <c r="F6" s="629"/>
      <c r="G6" s="629"/>
      <c r="H6" s="629"/>
      <c r="I6" s="629"/>
      <c r="J6" s="629"/>
      <c r="K6" s="629"/>
      <c r="L6" s="629"/>
      <c r="M6" s="629"/>
      <c r="N6" s="629"/>
      <c r="O6" s="629"/>
      <c r="P6" s="629"/>
      <c r="Q6" s="629"/>
      <c r="R6" s="629"/>
      <c r="S6" s="629"/>
      <c r="T6" s="629"/>
      <c r="U6" s="630"/>
      <c r="V6" s="361" t="s">
        <v>308</v>
      </c>
      <c r="W6" s="94"/>
    </row>
    <row r="7" spans="1:26" s="91" customFormat="1" ht="33" customHeight="1" thickBot="1" x14ac:dyDescent="0.25">
      <c r="A7" s="656" t="s">
        <v>86</v>
      </c>
      <c r="B7" s="657"/>
      <c r="C7" s="658"/>
      <c r="D7" s="668" t="s">
        <v>43</v>
      </c>
      <c r="E7" s="669"/>
      <c r="F7" s="669"/>
      <c r="G7" s="669"/>
      <c r="H7" s="669"/>
      <c r="I7" s="669"/>
      <c r="J7" s="669"/>
      <c r="K7" s="669"/>
      <c r="L7" s="656" t="s">
        <v>90</v>
      </c>
      <c r="M7" s="657"/>
      <c r="N7" s="657"/>
      <c r="O7" s="657"/>
      <c r="P7" s="658"/>
      <c r="Q7" s="301" t="s">
        <v>236</v>
      </c>
      <c r="R7" s="657" t="s">
        <v>45</v>
      </c>
      <c r="S7" s="657"/>
      <c r="T7" s="658"/>
      <c r="U7" s="673"/>
      <c r="V7" s="672"/>
    </row>
    <row r="8" spans="1:26" s="91" customFormat="1" ht="33" customHeight="1" thickBot="1" x14ac:dyDescent="0.25">
      <c r="A8" s="656" t="s">
        <v>88</v>
      </c>
      <c r="B8" s="657"/>
      <c r="C8" s="658"/>
      <c r="D8" s="668" t="s">
        <v>234</v>
      </c>
      <c r="E8" s="669"/>
      <c r="F8" s="669"/>
      <c r="G8" s="669"/>
      <c r="H8" s="669"/>
      <c r="I8" s="669"/>
      <c r="J8" s="669"/>
      <c r="K8" s="670"/>
      <c r="L8" s="656" t="s">
        <v>112</v>
      </c>
      <c r="M8" s="658"/>
      <c r="N8" s="668" t="s">
        <v>129</v>
      </c>
      <c r="O8" s="669"/>
      <c r="P8" s="669"/>
      <c r="Q8" s="302" t="s">
        <v>89</v>
      </c>
      <c r="R8" s="323"/>
      <c r="S8" s="656" t="s">
        <v>46</v>
      </c>
      <c r="T8" s="677"/>
      <c r="U8" s="671"/>
      <c r="V8" s="672"/>
    </row>
    <row r="9" spans="1:26" s="180" customFormat="1" ht="64.900000000000006" customHeight="1" x14ac:dyDescent="0.2">
      <c r="A9" s="678" t="s">
        <v>309</v>
      </c>
      <c r="B9" s="678"/>
      <c r="C9" s="678"/>
      <c r="D9" s="678"/>
      <c r="E9" s="678"/>
      <c r="F9" s="678"/>
      <c r="G9" s="678"/>
      <c r="H9" s="678"/>
      <c r="I9" s="678"/>
      <c r="J9" s="678"/>
      <c r="K9" s="678"/>
      <c r="L9" s="678"/>
      <c r="M9" s="678"/>
      <c r="N9" s="678"/>
      <c r="O9" s="678"/>
      <c r="P9" s="678"/>
      <c r="Q9" s="678"/>
      <c r="R9" s="678"/>
      <c r="S9" s="678"/>
      <c r="T9" s="678"/>
      <c r="U9" s="678"/>
      <c r="V9" s="678"/>
      <c r="W9" s="181"/>
      <c r="X9" s="182"/>
      <c r="Y9" s="182"/>
      <c r="Z9" s="182"/>
    </row>
    <row r="10" spans="1:26" ht="5.45" customHeight="1" thickBot="1" x14ac:dyDescent="0.2">
      <c r="A10" s="304"/>
      <c r="B10" s="304"/>
      <c r="C10" s="304"/>
      <c r="D10" s="305"/>
      <c r="E10" s="305"/>
      <c r="F10" s="305"/>
      <c r="G10" s="305"/>
      <c r="H10" s="305"/>
      <c r="I10" s="305"/>
      <c r="J10" s="305"/>
      <c r="K10" s="305"/>
      <c r="L10" s="305"/>
      <c r="M10" s="305"/>
      <c r="N10" s="305"/>
      <c r="O10" s="306"/>
      <c r="P10" s="306"/>
      <c r="Q10" s="305"/>
      <c r="R10" s="305"/>
      <c r="S10" s="305"/>
      <c r="T10" s="305"/>
      <c r="U10" s="305"/>
      <c r="V10" s="305"/>
      <c r="W10" s="94"/>
    </row>
    <row r="11" spans="1:26" s="97" customFormat="1" ht="18.75" thickBot="1" x14ac:dyDescent="0.3">
      <c r="A11" s="679" t="s">
        <v>47</v>
      </c>
      <c r="B11" s="680"/>
      <c r="C11" s="680"/>
      <c r="D11" s="680"/>
      <c r="E11" s="680"/>
      <c r="F11" s="680"/>
      <c r="G11" s="680"/>
      <c r="H11" s="680"/>
      <c r="I11" s="680"/>
      <c r="J11" s="680"/>
      <c r="K11" s="680"/>
      <c r="L11" s="680"/>
      <c r="M11" s="680"/>
      <c r="N11" s="680"/>
      <c r="O11" s="680"/>
      <c r="P11" s="680"/>
      <c r="Q11" s="680"/>
      <c r="R11" s="680"/>
      <c r="S11" s="680"/>
      <c r="T11" s="680"/>
      <c r="U11" s="680"/>
      <c r="V11" s="681"/>
      <c r="W11" s="96"/>
    </row>
    <row r="12" spans="1:26" ht="18" customHeight="1" thickBot="1" x14ac:dyDescent="0.2">
      <c r="A12" s="656" t="s">
        <v>48</v>
      </c>
      <c r="B12" s="657"/>
      <c r="C12" s="657"/>
      <c r="D12" s="657"/>
      <c r="E12" s="657"/>
      <c r="F12" s="682"/>
      <c r="G12" s="682"/>
      <c r="H12" s="682"/>
      <c r="I12" s="682"/>
      <c r="J12" s="682"/>
      <c r="K12" s="682"/>
      <c r="L12" s="682"/>
      <c r="M12" s="682"/>
      <c r="N12" s="657"/>
      <c r="O12" s="657"/>
      <c r="P12" s="657"/>
      <c r="Q12" s="657"/>
      <c r="R12" s="657"/>
      <c r="S12" s="657"/>
      <c r="T12" s="657"/>
      <c r="U12" s="657"/>
      <c r="V12" s="677"/>
      <c r="W12" s="94"/>
    </row>
    <row r="13" spans="1:26" ht="19.899999999999999" customHeight="1" thickBot="1" x14ac:dyDescent="0.2">
      <c r="A13" s="683" t="s">
        <v>49</v>
      </c>
      <c r="B13" s="685" t="s">
        <v>50</v>
      </c>
      <c r="C13" s="686"/>
      <c r="D13" s="686"/>
      <c r="E13" s="687"/>
      <c r="F13" s="688" t="s">
        <v>51</v>
      </c>
      <c r="G13" s="689"/>
      <c r="H13" s="690"/>
      <c r="I13" s="690"/>
      <c r="J13" s="690"/>
      <c r="K13" s="690"/>
      <c r="L13" s="690"/>
      <c r="M13" s="691"/>
      <c r="N13" s="674" t="s">
        <v>52</v>
      </c>
      <c r="O13" s="675"/>
      <c r="P13" s="676"/>
      <c r="Q13" s="692" t="s">
        <v>53</v>
      </c>
      <c r="R13" s="693"/>
      <c r="S13" s="693"/>
      <c r="T13" s="694"/>
      <c r="U13" s="656" t="s">
        <v>54</v>
      </c>
      <c r="V13" s="677"/>
      <c r="W13" s="94"/>
    </row>
    <row r="14" spans="1:26" ht="25.15" customHeight="1" thickBot="1" x14ac:dyDescent="0.2">
      <c r="A14" s="683"/>
      <c r="B14" s="695" t="s">
        <v>258</v>
      </c>
      <c r="C14" s="697" t="s">
        <v>257</v>
      </c>
      <c r="D14" s="699" t="s">
        <v>246</v>
      </c>
      <c r="E14" s="701" t="s">
        <v>56</v>
      </c>
      <c r="F14" s="703" t="s">
        <v>57</v>
      </c>
      <c r="G14" s="704"/>
      <c r="H14" s="621" t="s">
        <v>258</v>
      </c>
      <c r="I14" s="645" t="s">
        <v>256</v>
      </c>
      <c r="J14" s="645" t="s">
        <v>255</v>
      </c>
      <c r="K14" s="645" t="s">
        <v>257</v>
      </c>
      <c r="L14" s="636" t="s">
        <v>261</v>
      </c>
      <c r="M14" s="638" t="s">
        <v>56</v>
      </c>
      <c r="N14" s="640" t="s">
        <v>247</v>
      </c>
      <c r="O14" s="642" t="s">
        <v>259</v>
      </c>
      <c r="P14" s="647" t="s">
        <v>248</v>
      </c>
      <c r="Q14" s="640" t="s">
        <v>59</v>
      </c>
      <c r="R14" s="623" t="s">
        <v>60</v>
      </c>
      <c r="S14" s="623" t="s">
        <v>61</v>
      </c>
      <c r="T14" s="625" t="s">
        <v>241</v>
      </c>
      <c r="U14" s="307"/>
      <c r="V14" s="308"/>
      <c r="W14" s="94"/>
    </row>
    <row r="15" spans="1:26" ht="37.9" customHeight="1" thickBot="1" x14ac:dyDescent="0.2">
      <c r="A15" s="684"/>
      <c r="B15" s="696"/>
      <c r="C15" s="698"/>
      <c r="D15" s="700"/>
      <c r="E15" s="702"/>
      <c r="F15" s="309" t="s">
        <v>64</v>
      </c>
      <c r="G15" s="310" t="s">
        <v>245</v>
      </c>
      <c r="H15" s="622"/>
      <c r="I15" s="646"/>
      <c r="J15" s="646"/>
      <c r="K15" s="646"/>
      <c r="L15" s="637"/>
      <c r="M15" s="639"/>
      <c r="N15" s="641"/>
      <c r="O15" s="643"/>
      <c r="P15" s="648"/>
      <c r="Q15" s="644"/>
      <c r="R15" s="624"/>
      <c r="S15" s="624"/>
      <c r="T15" s="626"/>
      <c r="U15" s="627"/>
      <c r="V15" s="628"/>
      <c r="W15" s="94"/>
    </row>
    <row r="16" spans="1:26" ht="109.9" customHeight="1" x14ac:dyDescent="0.15">
      <c r="A16" s="312" t="s">
        <v>66</v>
      </c>
      <c r="B16" s="281"/>
      <c r="C16" s="168"/>
      <c r="D16" s="287"/>
      <c r="E16" s="262" t="str">
        <f>IFERROR(B16/C16,"Celda formulada")</f>
        <v>Celda formulada</v>
      </c>
      <c r="F16" s="279"/>
      <c r="G16" s="280"/>
      <c r="H16" s="281"/>
      <c r="I16" s="271">
        <v>0</v>
      </c>
      <c r="J16" s="266" t="str">
        <f>IFERROR(H16/I16,"Celda formulada")</f>
        <v>Celda formulada</v>
      </c>
      <c r="K16" s="168"/>
      <c r="L16" s="288"/>
      <c r="M16" s="269" t="str">
        <f t="shared" ref="M16:M27" si="0">IFERROR(H16/K16,"Celda formulada")</f>
        <v>Celda formulada</v>
      </c>
      <c r="N16" s="270" t="str">
        <f>IFERROR(((E16-M16)/E16*1),"Celda formulada")</f>
        <v>Celda formulada</v>
      </c>
      <c r="O16" s="271">
        <f>IFERROR((B16-H16)*-1,"Celda formulada")</f>
        <v>0</v>
      </c>
      <c r="P16" s="262">
        <f>MIN(IFERROR(((B16-H16)*1)/(B16-$R$28)*1,"Celda formulada"))</f>
        <v>0</v>
      </c>
      <c r="Q16" s="324"/>
      <c r="R16" s="119"/>
      <c r="S16" s="119"/>
      <c r="T16" s="325"/>
      <c r="U16" s="629"/>
      <c r="V16" s="630"/>
      <c r="W16" s="98">
        <f>$R$28</f>
        <v>0.2</v>
      </c>
    </row>
    <row r="17" spans="1:23" ht="109.9" customHeight="1" x14ac:dyDescent="0.15">
      <c r="A17" s="316" t="s">
        <v>71</v>
      </c>
      <c r="B17" s="257"/>
      <c r="C17" s="161"/>
      <c r="D17" s="258"/>
      <c r="E17" s="263" t="str">
        <f t="shared" ref="E17:E27" si="1">IFERROR(B17/C17,"Celda formulada")</f>
        <v>Celda formulada</v>
      </c>
      <c r="F17" s="282"/>
      <c r="G17" s="283"/>
      <c r="H17" s="257"/>
      <c r="I17" s="274">
        <v>0</v>
      </c>
      <c r="J17" s="267" t="str">
        <f t="shared" ref="J17:J27" si="2">IFERROR(H17/I17,"Celda formulada")</f>
        <v>Celda formulada</v>
      </c>
      <c r="K17" s="161"/>
      <c r="L17" s="289"/>
      <c r="M17" s="272" t="str">
        <f t="shared" si="0"/>
        <v>Celda formulada</v>
      </c>
      <c r="N17" s="273" t="str">
        <f t="shared" ref="N17:N27" si="3">IFERROR(((E17-M17)/E17*1),"Celda formulada")</f>
        <v>Celda formulada</v>
      </c>
      <c r="O17" s="274">
        <f t="shared" ref="O17:O27" si="4">IFERROR((B17-H17)*-1,"Celda formulada")</f>
        <v>0</v>
      </c>
      <c r="P17" s="263">
        <f t="shared" ref="P17:P27" si="5">MIN(IFERROR(((B17-H17)*1)/(B17-$R$28)*1,"Celda formulada"))</f>
        <v>0</v>
      </c>
      <c r="Q17" s="156"/>
      <c r="R17" s="118"/>
      <c r="S17" s="118"/>
      <c r="T17" s="326"/>
      <c r="U17" s="629"/>
      <c r="V17" s="630"/>
      <c r="W17" s="98">
        <f t="shared" ref="W17:W27" si="6">$R$28</f>
        <v>0.2</v>
      </c>
    </row>
    <row r="18" spans="1:23" ht="109.9" customHeight="1" x14ac:dyDescent="0.15">
      <c r="A18" s="316" t="s">
        <v>72</v>
      </c>
      <c r="B18" s="257"/>
      <c r="C18" s="161"/>
      <c r="D18" s="258"/>
      <c r="E18" s="263" t="str">
        <f t="shared" si="1"/>
        <v>Celda formulada</v>
      </c>
      <c r="F18" s="282"/>
      <c r="G18" s="283"/>
      <c r="H18" s="257"/>
      <c r="I18" s="274">
        <v>0</v>
      </c>
      <c r="J18" s="267" t="str">
        <f t="shared" si="2"/>
        <v>Celda formulada</v>
      </c>
      <c r="K18" s="161"/>
      <c r="L18" s="289"/>
      <c r="M18" s="272" t="str">
        <f t="shared" si="0"/>
        <v>Celda formulada</v>
      </c>
      <c r="N18" s="273" t="str">
        <f t="shared" si="3"/>
        <v>Celda formulada</v>
      </c>
      <c r="O18" s="274">
        <f t="shared" si="4"/>
        <v>0</v>
      </c>
      <c r="P18" s="263">
        <f t="shared" si="5"/>
        <v>0</v>
      </c>
      <c r="Q18" s="156"/>
      <c r="R18" s="118"/>
      <c r="S18" s="118"/>
      <c r="T18" s="326"/>
      <c r="U18" s="629"/>
      <c r="V18" s="630"/>
      <c r="W18" s="98">
        <f t="shared" si="6"/>
        <v>0.2</v>
      </c>
    </row>
    <row r="19" spans="1:23" ht="109.9" customHeight="1" x14ac:dyDescent="0.15">
      <c r="A19" s="316" t="s">
        <v>73</v>
      </c>
      <c r="B19" s="257"/>
      <c r="C19" s="161"/>
      <c r="D19" s="258"/>
      <c r="E19" s="263" t="str">
        <f t="shared" si="1"/>
        <v>Celda formulada</v>
      </c>
      <c r="F19" s="282"/>
      <c r="G19" s="283"/>
      <c r="H19" s="257"/>
      <c r="I19" s="274">
        <v>0</v>
      </c>
      <c r="J19" s="267" t="str">
        <f t="shared" si="2"/>
        <v>Celda formulada</v>
      </c>
      <c r="K19" s="161"/>
      <c r="L19" s="289"/>
      <c r="M19" s="272" t="str">
        <f t="shared" si="0"/>
        <v>Celda formulada</v>
      </c>
      <c r="N19" s="273" t="str">
        <f t="shared" si="3"/>
        <v>Celda formulada</v>
      </c>
      <c r="O19" s="274">
        <f t="shared" si="4"/>
        <v>0</v>
      </c>
      <c r="P19" s="263">
        <f t="shared" si="5"/>
        <v>0</v>
      </c>
      <c r="Q19" s="156"/>
      <c r="R19" s="118"/>
      <c r="S19" s="118"/>
      <c r="T19" s="326"/>
      <c r="U19" s="629"/>
      <c r="V19" s="630"/>
      <c r="W19" s="98">
        <f t="shared" si="6"/>
        <v>0.2</v>
      </c>
    </row>
    <row r="20" spans="1:23" ht="109.9" customHeight="1" x14ac:dyDescent="0.15">
      <c r="A20" s="316" t="s">
        <v>74</v>
      </c>
      <c r="B20" s="257"/>
      <c r="C20" s="161"/>
      <c r="D20" s="258"/>
      <c r="E20" s="263" t="str">
        <f t="shared" si="1"/>
        <v>Celda formulada</v>
      </c>
      <c r="F20" s="282"/>
      <c r="G20" s="283"/>
      <c r="H20" s="257"/>
      <c r="I20" s="274">
        <v>0</v>
      </c>
      <c r="J20" s="267" t="str">
        <f t="shared" si="2"/>
        <v>Celda formulada</v>
      </c>
      <c r="K20" s="161"/>
      <c r="L20" s="289"/>
      <c r="M20" s="272" t="str">
        <f t="shared" si="0"/>
        <v>Celda formulada</v>
      </c>
      <c r="N20" s="273" t="str">
        <f t="shared" si="3"/>
        <v>Celda formulada</v>
      </c>
      <c r="O20" s="274">
        <f t="shared" si="4"/>
        <v>0</v>
      </c>
      <c r="P20" s="263">
        <f t="shared" si="5"/>
        <v>0</v>
      </c>
      <c r="Q20" s="156"/>
      <c r="R20" s="118"/>
      <c r="S20" s="118"/>
      <c r="T20" s="326"/>
      <c r="U20" s="629"/>
      <c r="V20" s="630"/>
      <c r="W20" s="98">
        <f t="shared" si="6"/>
        <v>0.2</v>
      </c>
    </row>
    <row r="21" spans="1:23" ht="109.9" customHeight="1" x14ac:dyDescent="0.15">
      <c r="A21" s="316" t="s">
        <v>75</v>
      </c>
      <c r="B21" s="257"/>
      <c r="C21" s="161"/>
      <c r="D21" s="258"/>
      <c r="E21" s="263" t="str">
        <f t="shared" si="1"/>
        <v>Celda formulada</v>
      </c>
      <c r="F21" s="282"/>
      <c r="G21" s="283"/>
      <c r="H21" s="257"/>
      <c r="I21" s="274">
        <v>0</v>
      </c>
      <c r="J21" s="267" t="str">
        <f t="shared" si="2"/>
        <v>Celda formulada</v>
      </c>
      <c r="K21" s="161"/>
      <c r="L21" s="289"/>
      <c r="M21" s="272" t="str">
        <f t="shared" si="0"/>
        <v>Celda formulada</v>
      </c>
      <c r="N21" s="273" t="str">
        <f t="shared" si="3"/>
        <v>Celda formulada</v>
      </c>
      <c r="O21" s="274">
        <f t="shared" si="4"/>
        <v>0</v>
      </c>
      <c r="P21" s="263">
        <f t="shared" si="5"/>
        <v>0</v>
      </c>
      <c r="Q21" s="156"/>
      <c r="R21" s="118"/>
      <c r="S21" s="118"/>
      <c r="T21" s="326"/>
      <c r="U21" s="629"/>
      <c r="V21" s="630"/>
      <c r="W21" s="98">
        <f t="shared" si="6"/>
        <v>0.2</v>
      </c>
    </row>
    <row r="22" spans="1:23" ht="109.9" customHeight="1" x14ac:dyDescent="0.15">
      <c r="A22" s="316" t="s">
        <v>76</v>
      </c>
      <c r="B22" s="257"/>
      <c r="C22" s="161"/>
      <c r="D22" s="258"/>
      <c r="E22" s="263" t="str">
        <f t="shared" si="1"/>
        <v>Celda formulada</v>
      </c>
      <c r="F22" s="282"/>
      <c r="G22" s="283"/>
      <c r="H22" s="257"/>
      <c r="I22" s="274">
        <v>0</v>
      </c>
      <c r="J22" s="267" t="str">
        <f t="shared" si="2"/>
        <v>Celda formulada</v>
      </c>
      <c r="K22" s="161"/>
      <c r="L22" s="289"/>
      <c r="M22" s="272" t="str">
        <f t="shared" si="0"/>
        <v>Celda formulada</v>
      </c>
      <c r="N22" s="273" t="str">
        <f t="shared" si="3"/>
        <v>Celda formulada</v>
      </c>
      <c r="O22" s="274">
        <f t="shared" si="4"/>
        <v>0</v>
      </c>
      <c r="P22" s="263">
        <f t="shared" si="5"/>
        <v>0</v>
      </c>
      <c r="Q22" s="156"/>
      <c r="R22" s="118"/>
      <c r="S22" s="118"/>
      <c r="T22" s="326"/>
      <c r="U22" s="629"/>
      <c r="V22" s="630"/>
      <c r="W22" s="98">
        <f t="shared" si="6"/>
        <v>0.2</v>
      </c>
    </row>
    <row r="23" spans="1:23" ht="109.9" customHeight="1" x14ac:dyDescent="0.15">
      <c r="A23" s="316" t="s">
        <v>77</v>
      </c>
      <c r="B23" s="257"/>
      <c r="C23" s="161"/>
      <c r="D23" s="258"/>
      <c r="E23" s="263" t="str">
        <f t="shared" si="1"/>
        <v>Celda formulada</v>
      </c>
      <c r="F23" s="282"/>
      <c r="G23" s="283"/>
      <c r="H23" s="257"/>
      <c r="I23" s="274">
        <v>0</v>
      </c>
      <c r="J23" s="267" t="str">
        <f t="shared" si="2"/>
        <v>Celda formulada</v>
      </c>
      <c r="K23" s="161"/>
      <c r="L23" s="289"/>
      <c r="M23" s="272" t="str">
        <f t="shared" si="0"/>
        <v>Celda formulada</v>
      </c>
      <c r="N23" s="273" t="str">
        <f t="shared" si="3"/>
        <v>Celda formulada</v>
      </c>
      <c r="O23" s="274">
        <f t="shared" si="4"/>
        <v>0</v>
      </c>
      <c r="P23" s="263">
        <f t="shared" si="5"/>
        <v>0</v>
      </c>
      <c r="Q23" s="156"/>
      <c r="R23" s="118"/>
      <c r="S23" s="118"/>
      <c r="T23" s="326"/>
      <c r="U23" s="629"/>
      <c r="V23" s="630"/>
      <c r="W23" s="98">
        <f t="shared" si="6"/>
        <v>0.2</v>
      </c>
    </row>
    <row r="24" spans="1:23" ht="109.9" customHeight="1" x14ac:dyDescent="0.15">
      <c r="A24" s="316" t="s">
        <v>78</v>
      </c>
      <c r="B24" s="257"/>
      <c r="C24" s="161"/>
      <c r="D24" s="258"/>
      <c r="E24" s="263" t="str">
        <f t="shared" si="1"/>
        <v>Celda formulada</v>
      </c>
      <c r="F24" s="282"/>
      <c r="G24" s="283"/>
      <c r="H24" s="257"/>
      <c r="I24" s="274">
        <v>0</v>
      </c>
      <c r="J24" s="267" t="str">
        <f t="shared" si="2"/>
        <v>Celda formulada</v>
      </c>
      <c r="K24" s="161"/>
      <c r="L24" s="289"/>
      <c r="M24" s="272" t="str">
        <f t="shared" si="0"/>
        <v>Celda formulada</v>
      </c>
      <c r="N24" s="273" t="str">
        <f t="shared" si="3"/>
        <v>Celda formulada</v>
      </c>
      <c r="O24" s="274">
        <f t="shared" si="4"/>
        <v>0</v>
      </c>
      <c r="P24" s="263">
        <f t="shared" si="5"/>
        <v>0</v>
      </c>
      <c r="Q24" s="156"/>
      <c r="R24" s="118"/>
      <c r="S24" s="118"/>
      <c r="T24" s="326"/>
      <c r="U24" s="629"/>
      <c r="V24" s="630"/>
      <c r="W24" s="98">
        <f t="shared" si="6"/>
        <v>0.2</v>
      </c>
    </row>
    <row r="25" spans="1:23" ht="109.9" customHeight="1" x14ac:dyDescent="0.15">
      <c r="A25" s="316" t="s">
        <v>79</v>
      </c>
      <c r="B25" s="257"/>
      <c r="C25" s="161"/>
      <c r="D25" s="258"/>
      <c r="E25" s="263" t="str">
        <f t="shared" si="1"/>
        <v>Celda formulada</v>
      </c>
      <c r="F25" s="282"/>
      <c r="G25" s="283"/>
      <c r="H25" s="257"/>
      <c r="I25" s="274">
        <v>0</v>
      </c>
      <c r="J25" s="267" t="str">
        <f t="shared" si="2"/>
        <v>Celda formulada</v>
      </c>
      <c r="K25" s="161"/>
      <c r="L25" s="289"/>
      <c r="M25" s="272" t="str">
        <f t="shared" si="0"/>
        <v>Celda formulada</v>
      </c>
      <c r="N25" s="273" t="str">
        <f t="shared" si="3"/>
        <v>Celda formulada</v>
      </c>
      <c r="O25" s="274">
        <f t="shared" si="4"/>
        <v>0</v>
      </c>
      <c r="P25" s="263">
        <f t="shared" si="5"/>
        <v>0</v>
      </c>
      <c r="Q25" s="156"/>
      <c r="R25" s="118"/>
      <c r="S25" s="118"/>
      <c r="T25" s="326"/>
      <c r="U25" s="629"/>
      <c r="V25" s="630"/>
      <c r="W25" s="98">
        <f t="shared" si="6"/>
        <v>0.2</v>
      </c>
    </row>
    <row r="26" spans="1:23" ht="109.9" customHeight="1" x14ac:dyDescent="0.15">
      <c r="A26" s="316" t="s">
        <v>80</v>
      </c>
      <c r="B26" s="257"/>
      <c r="C26" s="161"/>
      <c r="D26" s="258"/>
      <c r="E26" s="264" t="str">
        <f t="shared" si="1"/>
        <v>Celda formulada</v>
      </c>
      <c r="F26" s="282"/>
      <c r="G26" s="283"/>
      <c r="H26" s="257"/>
      <c r="I26" s="274">
        <v>0</v>
      </c>
      <c r="J26" s="267" t="str">
        <f t="shared" si="2"/>
        <v>Celda formulada</v>
      </c>
      <c r="K26" s="161"/>
      <c r="L26" s="289"/>
      <c r="M26" s="272" t="str">
        <f t="shared" si="0"/>
        <v>Celda formulada</v>
      </c>
      <c r="N26" s="273" t="str">
        <f t="shared" si="3"/>
        <v>Celda formulada</v>
      </c>
      <c r="O26" s="274">
        <f t="shared" si="4"/>
        <v>0</v>
      </c>
      <c r="P26" s="263">
        <f t="shared" si="5"/>
        <v>0</v>
      </c>
      <c r="Q26" s="156"/>
      <c r="R26" s="118"/>
      <c r="S26" s="118"/>
      <c r="T26" s="326"/>
      <c r="U26" s="629"/>
      <c r="V26" s="630"/>
      <c r="W26" s="98">
        <f t="shared" si="6"/>
        <v>0.2</v>
      </c>
    </row>
    <row r="27" spans="1:23" ht="109.9" customHeight="1" thickBot="1" x14ac:dyDescent="0.2">
      <c r="A27" s="318" t="s">
        <v>81</v>
      </c>
      <c r="B27" s="259"/>
      <c r="C27" s="163"/>
      <c r="D27" s="260"/>
      <c r="E27" s="265" t="str">
        <f t="shared" si="1"/>
        <v>Celda formulada</v>
      </c>
      <c r="F27" s="284"/>
      <c r="G27" s="285"/>
      <c r="H27" s="286"/>
      <c r="I27" s="277">
        <v>0</v>
      </c>
      <c r="J27" s="268" t="str">
        <f t="shared" si="2"/>
        <v>Celda formulada</v>
      </c>
      <c r="K27" s="163"/>
      <c r="L27" s="290"/>
      <c r="M27" s="275" t="str">
        <f t="shared" si="0"/>
        <v>Celda formulada</v>
      </c>
      <c r="N27" s="276" t="str">
        <f t="shared" si="3"/>
        <v>Celda formulada</v>
      </c>
      <c r="O27" s="277">
        <f t="shared" si="4"/>
        <v>0</v>
      </c>
      <c r="P27" s="278">
        <f t="shared" si="5"/>
        <v>0</v>
      </c>
      <c r="Q27" s="157"/>
      <c r="R27" s="120"/>
      <c r="S27" s="120"/>
      <c r="T27" s="327"/>
      <c r="U27" s="629"/>
      <c r="V27" s="630"/>
      <c r="W27" s="98">
        <f t="shared" si="6"/>
        <v>0.2</v>
      </c>
    </row>
    <row r="28" spans="1:23" ht="25.15" customHeight="1" thickBot="1" x14ac:dyDescent="0.2">
      <c r="A28" s="261" t="s">
        <v>91</v>
      </c>
      <c r="B28" s="247">
        <f>IFERROR(SUM(B16:B27),0)</f>
        <v>0</v>
      </c>
      <c r="C28" s="248">
        <f>IFERROR(AVERAGE(C16:C27),0)</f>
        <v>0</v>
      </c>
      <c r="D28" s="249">
        <f>IFERROR(AVERAGE(D16:D27),0)</f>
        <v>0</v>
      </c>
      <c r="E28" s="250">
        <f>IFERROR(AVERAGE(E16:E27),0)</f>
        <v>0</v>
      </c>
      <c r="F28" s="633" t="s">
        <v>82</v>
      </c>
      <c r="G28" s="634"/>
      <c r="H28" s="251">
        <f>IFERROR(SUM(H16:H27),0)</f>
        <v>0</v>
      </c>
      <c r="I28" s="252" t="s">
        <v>82</v>
      </c>
      <c r="J28" s="246">
        <f>IFERROR(AVERAGE(J16:J27),0)</f>
        <v>0</v>
      </c>
      <c r="K28" s="246">
        <f>IFERROR(AVERAGE(K16:K27),0)</f>
        <v>0</v>
      </c>
      <c r="L28" s="253">
        <f>IFERROR(AVERAGE(L16:L27),0)</f>
        <v>0</v>
      </c>
      <c r="M28" s="254">
        <f>IFERROR(AVERAGE(M16:M27),0)</f>
        <v>0</v>
      </c>
      <c r="N28" s="255">
        <f>IFERROR(AVERAGE(N16:N27),0)</f>
        <v>0</v>
      </c>
      <c r="O28" s="256">
        <f>IFERROR((B28-H28),0)</f>
        <v>0</v>
      </c>
      <c r="P28" s="255">
        <f>IFERROR(AVERAGE(P16:P27),0)</f>
        <v>0</v>
      </c>
      <c r="Q28" s="322" t="s">
        <v>83</v>
      </c>
      <c r="R28" s="635">
        <v>0.2</v>
      </c>
      <c r="S28" s="635"/>
      <c r="T28" s="635"/>
      <c r="U28" s="631"/>
      <c r="V28" s="632"/>
      <c r="W28" s="99"/>
    </row>
    <row r="29" spans="1:23" x14ac:dyDescent="0.15">
      <c r="A29" s="95"/>
      <c r="B29" s="95"/>
      <c r="C29" s="95"/>
    </row>
    <row r="30" spans="1:23" x14ac:dyDescent="0.15">
      <c r="A30" s="95"/>
      <c r="B30" s="95"/>
      <c r="C30" s="95"/>
    </row>
    <row r="31" spans="1:23" x14ac:dyDescent="0.15">
      <c r="A31" s="95"/>
      <c r="B31" s="95"/>
      <c r="C31" s="95"/>
    </row>
    <row r="32" spans="1:23" x14ac:dyDescent="0.15">
      <c r="A32" s="95"/>
      <c r="B32" s="95"/>
      <c r="C32" s="95"/>
    </row>
    <row r="33" spans="1:3" x14ac:dyDescent="0.15">
      <c r="A33" s="95"/>
      <c r="B33" s="95"/>
      <c r="C33" s="95"/>
    </row>
    <row r="34" spans="1:3" x14ac:dyDescent="0.15">
      <c r="A34" s="95"/>
      <c r="B34" s="95"/>
      <c r="C34" s="95"/>
    </row>
    <row r="35" spans="1:3" x14ac:dyDescent="0.15">
      <c r="A35" s="95"/>
      <c r="B35" s="95"/>
      <c r="C35" s="95"/>
    </row>
  </sheetData>
  <sheetProtection algorithmName="SHA-512" hashValue="z16rF8vVG+ugRjwx0XUHp/E1KQ65xW8f305+oKH7WKLafvg+4d6yhJpZRjuBqJW+8B050Z4f1fS2/QgRbk+5NA==" saltValue="FD2MBo6W4j0ibT1imKE9vQ==" spinCount="100000" sheet="1" objects="1" scenarios="1"/>
  <protectedRanges>
    <protectedRange sqref="F18:F27 D18:D23 C19:C23 C24:D27 Q20:Q27 H18:H27 B18:B27" name="Rango1"/>
    <protectedRange sqref="D16:D17 C16:C18 G18:G27 F16:H17 K16:K27 B16:B17" name="Rango1_1"/>
    <protectedRange sqref="Q16:S19 R20:S27" name="Rango1_2"/>
    <protectedRange sqref="I16:I27" name="Rango1_1_1"/>
    <protectedRange sqref="T16:T27" name="Rango1_2_1"/>
    <protectedRange sqref="L18:L27" name="Rango1_3"/>
    <protectedRange sqref="L16:L17" name="Rango1_1_2"/>
  </protectedRanges>
  <mergeCells count="47">
    <mergeCell ref="N13:P13"/>
    <mergeCell ref="S8:T8"/>
    <mergeCell ref="L7:P7"/>
    <mergeCell ref="A9:V9"/>
    <mergeCell ref="A11:V11"/>
    <mergeCell ref="A12:V12"/>
    <mergeCell ref="A13:A15"/>
    <mergeCell ref="B13:E13"/>
    <mergeCell ref="F13:M13"/>
    <mergeCell ref="Q13:T13"/>
    <mergeCell ref="U13:V13"/>
    <mergeCell ref="B14:B15"/>
    <mergeCell ref="C14:C15"/>
    <mergeCell ref="D14:D15"/>
    <mergeCell ref="E14:E15"/>
    <mergeCell ref="F14:G14"/>
    <mergeCell ref="V1:V2"/>
    <mergeCell ref="D3:U4"/>
    <mergeCell ref="V3:V4"/>
    <mergeCell ref="D5:U6"/>
    <mergeCell ref="A8:C8"/>
    <mergeCell ref="A1:C6"/>
    <mergeCell ref="D1:U2"/>
    <mergeCell ref="A7:C7"/>
    <mergeCell ref="D7:K7"/>
    <mergeCell ref="D8:K8"/>
    <mergeCell ref="L8:M8"/>
    <mergeCell ref="N8:P8"/>
    <mergeCell ref="R7:T7"/>
    <mergeCell ref="U8:V8"/>
    <mergeCell ref="U7:V7"/>
    <mergeCell ref="H14:H15"/>
    <mergeCell ref="S14:S15"/>
    <mergeCell ref="T14:T15"/>
    <mergeCell ref="U15:V28"/>
    <mergeCell ref="F28:G28"/>
    <mergeCell ref="R28:T28"/>
    <mergeCell ref="L14:L15"/>
    <mergeCell ref="M14:M15"/>
    <mergeCell ref="N14:N15"/>
    <mergeCell ref="O14:O15"/>
    <mergeCell ref="Q14:Q15"/>
    <mergeCell ref="R14:R15"/>
    <mergeCell ref="K14:K15"/>
    <mergeCell ref="J14:J15"/>
    <mergeCell ref="I14:I15"/>
    <mergeCell ref="P14:P15"/>
  </mergeCells>
  <conditionalFormatting sqref="B16:D27">
    <cfRule type="containsBlanks" dxfId="82" priority="4">
      <formula>LEN(TRIM(B16))=0</formula>
    </cfRule>
  </conditionalFormatting>
  <conditionalFormatting sqref="F16:I27">
    <cfRule type="containsBlanks" dxfId="81" priority="3">
      <formula>LEN(TRIM(F16))=0</formula>
    </cfRule>
  </conditionalFormatting>
  <conditionalFormatting sqref="K16:L27">
    <cfRule type="containsBlanks" dxfId="80" priority="1">
      <formula>LEN(TRIM(K16))=0</formula>
    </cfRule>
  </conditionalFormatting>
  <conditionalFormatting sqref="N8">
    <cfRule type="containsBlanks" dxfId="79" priority="7">
      <formula>LEN(TRIM(N8))=0</formula>
    </cfRule>
  </conditionalFormatting>
  <conditionalFormatting sqref="Q16:T27">
    <cfRule type="containsBlanks" dxfId="78" priority="2">
      <formula>LEN(TRIM(Q16))=0</formula>
    </cfRule>
  </conditionalFormatting>
  <conditionalFormatting sqref="R8">
    <cfRule type="containsBlanks" dxfId="77" priority="6">
      <formula>LEN(TRIM(R8))=0</formula>
    </cfRule>
  </conditionalFormatting>
  <conditionalFormatting sqref="U7:U8">
    <cfRule type="containsBlanks" dxfId="76" priority="5">
      <formula>LEN(TRIM(U7))=0</formula>
    </cfRule>
  </conditionalFormatting>
  <dataValidations count="12">
    <dataValidation type="whole" allowBlank="1" showInputMessage="1" showErrorMessage="1" errorTitle="Información no válida" error="Por favor ingresar números entreros así:_x000a_Ej: 56" promptTitle="N° trabajadores presencial" prompt="Por favor ingresar un número que se encuentre en un rango de 0 a 999 sin puntos (.) ni comas (,)" sqref="C16:C27" xr:uid="{EA0B4F11-2900-4479-A60F-E8D0C4041558}">
      <formula1>0</formula1>
      <formula2>999999</formula2>
    </dataValidation>
    <dataValidation type="decimal" allowBlank="1" showInputMessage="1" showErrorMessage="1" errorTitle="Información no válida" error="Por favor ingresar los datos así:_x000a_Ej: 365,3600" promptTitle="Consumo de agua" prompt="Por favor ingresar un número que se encuentre en un rango de 0,0000 a 9999,0000 separando los decimales con una coma (,) y sin puntos (.)" sqref="B16 H16" xr:uid="{C535DC33-50C6-4E1C-9343-0515891D3AA0}">
      <formula1>0</formula1>
      <formula2>9999.9999</formula2>
    </dataValidation>
    <dataValidation type="date" operator="greaterThanOrEqual" allowBlank="1" showInputMessage="1" showErrorMessage="1" errorTitle="Información no válida" error="Por favor ingrese la fecha mayor a la inicial así Ej: 31/01/2024_x000a_Para facturas que no indican fecha específica, por favor ingresar el último día del mes según los días facturados así: 01/01/2024 (para 28 días)" promptTitle="Fecha final" prompt="Por favor ingrese la fecha final del periodo de fecturación del servicio" sqref="G16:G27" xr:uid="{21584BA5-D3AA-4D3C-8553-66318F5F5CE1}">
      <formula1>F16</formula1>
    </dataValidation>
    <dataValidation allowBlank="1" showInputMessage="1" showErrorMessage="1" promptTitle="Evidencias de las acciones" prompt="Por favor en forma de listado, ingrese las evidencias puntuales que soportan las acciones. " sqref="S16:S27" xr:uid="{F5F66F7E-E364-430A-B733-B3C931D00A45}"/>
    <dataValidation allowBlank="1" showInputMessage="1" showErrorMessage="1" promptTitle="Anniones de mejora" prompt="Por favor ingrese aquellas acciones que se pueden ejecutar desde el territorio." sqref="R16:R27" xr:uid="{BAAA61DC-BD88-4946-B2D0-EBB2A49FF80A}"/>
    <dataValidation allowBlank="1" showInputMessage="1" showErrorMessage="1" promptTitle="Observaciones" prompt="Por favor ingresar la justificación de la información ingresada, indicando las posibles razones por las cuales que pueden presentar" sqref="Q16:Q27" xr:uid="{5A6FCBBF-9D02-442C-90DF-D04E11CF9D42}"/>
    <dataValidation type="decimal" allowBlank="1" showInputMessage="1" showErrorMessage="1" errorTitle="Información no válida" error="Por favor ingresar números entreros así:_x000a_Ej: 365,3600" promptTitle="Consumo de agua" prompt="Por favor ingresar un número que se encuentre en un rango de 0,0000 a 9999,0000 separando los decimales con una coma (,) y sin puntos (.)" sqref="B17:B27 H17:H27" xr:uid="{D5EF7302-BCA4-4940-83A0-95D8D44075A8}">
      <formula1>0</formula1>
      <formula2>9999.9999</formula2>
    </dataValidation>
    <dataValidation type="decimal" allowBlank="1" showInputMessage="1" showErrorMessage="1" errorTitle="Información no válida" error="Por favor ingresar números entreros así:_x000a_Ej: 365,3600" promptTitle="Valor unitario" prompt="Por favor ingresar el valor solo del servicio de agua en un rango de 0000,0000 a 9999,0000 separando los decimales con una coma (,) y sin puntos (.)" sqref="D16:D27 L16:L27" xr:uid="{06DB0D1C-FF80-46AF-9172-1EA0F7D0E127}">
      <formula1>0</formula1>
      <formula2>9999.9999</formula2>
    </dataValidation>
    <dataValidation type="date" allowBlank="1" showInputMessage="1" showErrorMessage="1" errorTitle="Información no válida" error="Por favor ingrese la fecha así Ej: 01/01/2024_x000a_Para las facturas que no indican fecha específica por favor colocar el primer día del mes así: 01/01/2024" promptTitle="Fecha de facturación" prompt="Por favor ingrese la fecha del periodo facturado" sqref="F16:F27" xr:uid="{14B25D9F-5996-4DD4-935D-3D620E4653B6}">
      <formula1>45292</formula1>
      <formula2>47118</formula2>
    </dataValidation>
    <dataValidation type="whole" allowBlank="1" showInputMessage="1" showErrorMessage="1" errorTitle="Información no válida" error="Por favor ingresar números entreros así:_x000a_Ej: 56" promptTitle="N° trabajadores presencial" prompt="Por favor ingresar un número que se encuentre en un rango de 0 a 999999 sin puntos (.) ni comas (,)" sqref="K16:K27" xr:uid="{8CA3F60B-1C08-4DD8-853C-4A09AAA9512C}">
      <formula1>0</formula1>
      <formula2>999999</formula2>
    </dataValidation>
    <dataValidation type="decimal" allowBlank="1" showInputMessage="1" showErrorMessage="1" errorTitle="Información no válida" error="Por favor ingresar los datos así:_x000a_Ej: 3265,36" promptTitle="Superficie del inmueble m2" prompt="Por favor ingresar un número que se encuentre en un rango de 0000,00000 a 99999,99999 separando los decimales con una coma (,) y sin puntos (.)" sqref="I16:I27" xr:uid="{D1EF5A43-84EF-4658-BAF5-2607FB415671}">
      <formula1>0</formula1>
      <formula2>99999.99999</formula2>
    </dataValidation>
    <dataValidation allowBlank="1" showInputMessage="1" showErrorMessage="1" promptTitle="Respopnsable de verificar" prompt="Por favor relacione el nombre de los profesionales que revisaron y aprobaron la información contenida mes a mes" sqref="T16:T27" xr:uid="{F8ABD1E6-9662-40A6-8498-9E7863554A27}"/>
  </dataValidations>
  <printOptions horizontalCentered="1" verticalCentered="1"/>
  <pageMargins left="0.19685039370078741" right="0.19685039370078741" top="0.19685039370078741" bottom="0.19685039370078741" header="0" footer="0"/>
  <pageSetup scale="31" fitToHeight="0"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72E5209F-7DA9-4AB6-BC28-B15FEFA9DA54}">
          <x14:formula1>
            <xm:f>Desplegable!$C$3:$C$26</xm:f>
          </x14:formula1>
          <xm:sqref>D7:K7</xm:sqref>
        </x14:dataValidation>
        <x14:dataValidation type="list" allowBlank="1" showInputMessage="1" showErrorMessage="1" xr:uid="{0DA674CC-AF47-4E4C-95E1-4FD47DC563AE}">
          <x14:formula1>
            <xm:f>Desplegable!$B$3:$B$9</xm:f>
          </x14:formula1>
          <xm:sqref>D8</xm:sqref>
        </x14:dataValidation>
        <x14:dataValidation type="list" allowBlank="1" showInputMessage="1" showErrorMessage="1" xr:uid="{FA84B43D-6178-4FAE-895D-4F7C9ADB6669}">
          <x14:formula1>
            <xm:f>Desplegable!$D$3:$D$38</xm:f>
          </x14:formula1>
          <xm:sqref>N8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2A447-C3E4-401B-BC39-76A00403A199}">
  <sheetPr>
    <pageSetUpPr fitToPage="1"/>
  </sheetPr>
  <dimension ref="A1:Z35"/>
  <sheetViews>
    <sheetView view="pageBreakPreview" topLeftCell="N1" zoomScale="65" zoomScaleNormal="53" zoomScaleSheetLayoutView="65" workbookViewId="0">
      <selection activeCell="V3" sqref="V3:V6"/>
    </sheetView>
  </sheetViews>
  <sheetFormatPr baseColWidth="10" defaultColWidth="11.5" defaultRowHeight="11.25" x14ac:dyDescent="0.15"/>
  <cols>
    <col min="1" max="1" width="18.6640625" style="1" customWidth="1"/>
    <col min="2" max="14" width="15.6640625" style="1" customWidth="1"/>
    <col min="15" max="16" width="15.6640625" style="127" customWidth="1"/>
    <col min="17" max="17" width="90.6640625" style="1" customWidth="1"/>
    <col min="18" max="19" width="30.6640625" style="1" customWidth="1"/>
    <col min="20" max="20" width="18.6640625" style="1" customWidth="1"/>
    <col min="21" max="22" width="85.5" style="1" customWidth="1"/>
    <col min="23" max="16384" width="11.5" style="1"/>
  </cols>
  <sheetData>
    <row r="1" spans="1:26" ht="10.15" customHeight="1" x14ac:dyDescent="0.15">
      <c r="A1" s="659" t="e" vm="1">
        <v>#VALUE!</v>
      </c>
      <c r="B1" s="660"/>
      <c r="C1" s="661"/>
      <c r="D1" s="662" t="s">
        <v>40</v>
      </c>
      <c r="E1" s="663"/>
      <c r="F1" s="663"/>
      <c r="G1" s="663"/>
      <c r="H1" s="663"/>
      <c r="I1" s="663"/>
      <c r="J1" s="663"/>
      <c r="K1" s="663"/>
      <c r="L1" s="663"/>
      <c r="M1" s="663"/>
      <c r="N1" s="663"/>
      <c r="O1" s="663"/>
      <c r="P1" s="663"/>
      <c r="Q1" s="663"/>
      <c r="R1" s="663"/>
      <c r="S1" s="663"/>
      <c r="T1" s="663"/>
      <c r="U1" s="664"/>
      <c r="V1" s="649" t="s">
        <v>41</v>
      </c>
      <c r="W1" s="94"/>
    </row>
    <row r="2" spans="1:26" ht="15.6" customHeight="1" thickBot="1" x14ac:dyDescent="0.2">
      <c r="A2" s="659"/>
      <c r="B2" s="660"/>
      <c r="C2" s="661"/>
      <c r="D2" s="665"/>
      <c r="E2" s="666"/>
      <c r="F2" s="666"/>
      <c r="G2" s="666"/>
      <c r="H2" s="666"/>
      <c r="I2" s="666"/>
      <c r="J2" s="666"/>
      <c r="K2" s="666"/>
      <c r="L2" s="666"/>
      <c r="M2" s="666"/>
      <c r="N2" s="666"/>
      <c r="O2" s="666"/>
      <c r="P2" s="666"/>
      <c r="Q2" s="666"/>
      <c r="R2" s="666"/>
      <c r="S2" s="666"/>
      <c r="T2" s="666"/>
      <c r="U2" s="667"/>
      <c r="V2" s="650"/>
      <c r="W2" s="94"/>
    </row>
    <row r="3" spans="1:26" ht="10.15" customHeight="1" x14ac:dyDescent="0.15">
      <c r="A3" s="659"/>
      <c r="B3" s="660"/>
      <c r="C3" s="661"/>
      <c r="D3" s="651" t="s">
        <v>85</v>
      </c>
      <c r="E3" s="627"/>
      <c r="F3" s="627"/>
      <c r="G3" s="627"/>
      <c r="H3" s="627"/>
      <c r="I3" s="627"/>
      <c r="J3" s="627"/>
      <c r="K3" s="627"/>
      <c r="L3" s="627"/>
      <c r="M3" s="627"/>
      <c r="N3" s="627"/>
      <c r="O3" s="627"/>
      <c r="P3" s="627"/>
      <c r="Q3" s="627"/>
      <c r="R3" s="627"/>
      <c r="S3" s="627"/>
      <c r="T3" s="627"/>
      <c r="U3" s="628"/>
      <c r="V3" s="653" t="s">
        <v>321</v>
      </c>
      <c r="W3" s="94"/>
    </row>
    <row r="4" spans="1:26" ht="10.9" customHeight="1" thickBot="1" x14ac:dyDescent="0.2">
      <c r="A4" s="659"/>
      <c r="B4" s="660"/>
      <c r="C4" s="661"/>
      <c r="D4" s="631"/>
      <c r="E4" s="652"/>
      <c r="F4" s="652"/>
      <c r="G4" s="652"/>
      <c r="H4" s="652"/>
      <c r="I4" s="652"/>
      <c r="J4" s="652"/>
      <c r="K4" s="652"/>
      <c r="L4" s="652"/>
      <c r="M4" s="652"/>
      <c r="N4" s="652"/>
      <c r="O4" s="652"/>
      <c r="P4" s="652"/>
      <c r="Q4" s="652"/>
      <c r="R4" s="652"/>
      <c r="S4" s="652"/>
      <c r="T4" s="652"/>
      <c r="U4" s="632"/>
      <c r="V4" s="654"/>
      <c r="W4" s="94"/>
    </row>
    <row r="5" spans="1:26" ht="19.149999999999999" customHeight="1" thickBot="1" x14ac:dyDescent="0.2">
      <c r="A5" s="659"/>
      <c r="B5" s="660"/>
      <c r="C5" s="661"/>
      <c r="D5" s="651" t="s">
        <v>240</v>
      </c>
      <c r="E5" s="627"/>
      <c r="F5" s="627"/>
      <c r="G5" s="627"/>
      <c r="H5" s="627"/>
      <c r="I5" s="627"/>
      <c r="J5" s="627"/>
      <c r="K5" s="627"/>
      <c r="L5" s="627"/>
      <c r="M5" s="627"/>
      <c r="N5" s="627"/>
      <c r="O5" s="627"/>
      <c r="P5" s="627"/>
      <c r="Q5" s="627"/>
      <c r="R5" s="627"/>
      <c r="S5" s="627"/>
      <c r="T5" s="627"/>
      <c r="U5" s="628"/>
      <c r="V5" s="360" t="s">
        <v>322</v>
      </c>
      <c r="W5" s="94"/>
    </row>
    <row r="6" spans="1:26" ht="17.45" customHeight="1" thickBot="1" x14ac:dyDescent="0.2">
      <c r="A6" s="659"/>
      <c r="B6" s="660"/>
      <c r="C6" s="661"/>
      <c r="D6" s="655"/>
      <c r="E6" s="629"/>
      <c r="F6" s="629"/>
      <c r="G6" s="629"/>
      <c r="H6" s="629"/>
      <c r="I6" s="629"/>
      <c r="J6" s="629"/>
      <c r="K6" s="629"/>
      <c r="L6" s="629"/>
      <c r="M6" s="629"/>
      <c r="N6" s="629"/>
      <c r="O6" s="629"/>
      <c r="P6" s="629"/>
      <c r="Q6" s="629"/>
      <c r="R6" s="629"/>
      <c r="S6" s="629"/>
      <c r="T6" s="629"/>
      <c r="U6" s="630"/>
      <c r="V6" s="361" t="s">
        <v>314</v>
      </c>
      <c r="W6" s="94"/>
    </row>
    <row r="7" spans="1:26" s="91" customFormat="1" ht="33" customHeight="1" thickBot="1" x14ac:dyDescent="0.25">
      <c r="A7" s="776" t="s">
        <v>269</v>
      </c>
      <c r="B7" s="777"/>
      <c r="C7" s="777"/>
      <c r="D7" s="668" t="s">
        <v>43</v>
      </c>
      <c r="E7" s="669"/>
      <c r="F7" s="669"/>
      <c r="G7" s="669"/>
      <c r="H7" s="669"/>
      <c r="I7" s="669"/>
      <c r="J7" s="669"/>
      <c r="K7" s="669"/>
      <c r="L7" s="656" t="s">
        <v>268</v>
      </c>
      <c r="M7" s="657"/>
      <c r="N7" s="657"/>
      <c r="O7" s="657"/>
      <c r="P7" s="658"/>
      <c r="Q7" s="301" t="s">
        <v>250</v>
      </c>
      <c r="R7" s="657" t="s">
        <v>45</v>
      </c>
      <c r="S7" s="657"/>
      <c r="T7" s="658"/>
      <c r="U7" s="739" t="s">
        <v>270</v>
      </c>
      <c r="V7" s="740"/>
    </row>
    <row r="8" spans="1:26" s="91" customFormat="1" ht="33" customHeight="1" thickBot="1" x14ac:dyDescent="0.25">
      <c r="A8" s="776" t="s">
        <v>271</v>
      </c>
      <c r="B8" s="777"/>
      <c r="C8" s="777"/>
      <c r="D8" s="668" t="s">
        <v>234</v>
      </c>
      <c r="E8" s="669"/>
      <c r="F8" s="669"/>
      <c r="G8" s="669"/>
      <c r="H8" s="669"/>
      <c r="I8" s="669"/>
      <c r="J8" s="669"/>
      <c r="K8" s="670"/>
      <c r="L8" s="776" t="s">
        <v>87</v>
      </c>
      <c r="M8" s="777"/>
      <c r="N8" s="778" t="s">
        <v>266</v>
      </c>
      <c r="O8" s="779"/>
      <c r="P8" s="779"/>
      <c r="Q8" s="302" t="s">
        <v>251</v>
      </c>
      <c r="R8" s="328" t="s">
        <v>252</v>
      </c>
      <c r="S8" s="656" t="s">
        <v>46</v>
      </c>
      <c r="T8" s="677"/>
      <c r="U8" s="705" t="s">
        <v>265</v>
      </c>
      <c r="V8" s="706"/>
    </row>
    <row r="9" spans="1:26" s="180" customFormat="1" ht="64.900000000000006" customHeight="1" x14ac:dyDescent="0.2">
      <c r="A9" s="678" t="s">
        <v>309</v>
      </c>
      <c r="B9" s="678"/>
      <c r="C9" s="678"/>
      <c r="D9" s="678"/>
      <c r="E9" s="678"/>
      <c r="F9" s="678"/>
      <c r="G9" s="678"/>
      <c r="H9" s="678"/>
      <c r="I9" s="678"/>
      <c r="J9" s="678"/>
      <c r="K9" s="678"/>
      <c r="L9" s="678"/>
      <c r="M9" s="678"/>
      <c r="N9" s="678"/>
      <c r="O9" s="678"/>
      <c r="P9" s="678"/>
      <c r="Q9" s="678"/>
      <c r="R9" s="678"/>
      <c r="S9" s="678"/>
      <c r="T9" s="678"/>
      <c r="U9" s="678"/>
      <c r="V9" s="678"/>
      <c r="W9" s="181"/>
      <c r="X9" s="182"/>
      <c r="Y9" s="182"/>
      <c r="Z9" s="182"/>
    </row>
    <row r="10" spans="1:26" ht="5.45" customHeight="1" thickBot="1" x14ac:dyDescent="0.2">
      <c r="A10" s="304"/>
      <c r="B10" s="304"/>
      <c r="C10" s="304"/>
      <c r="D10" s="305"/>
      <c r="E10" s="305"/>
      <c r="F10" s="305"/>
      <c r="G10" s="305"/>
      <c r="H10" s="305"/>
      <c r="I10" s="305"/>
      <c r="J10" s="305"/>
      <c r="K10" s="305"/>
      <c r="L10" s="305"/>
      <c r="M10" s="305"/>
      <c r="N10" s="305"/>
      <c r="O10" s="306"/>
      <c r="P10" s="306"/>
      <c r="Q10" s="305"/>
      <c r="R10" s="305"/>
      <c r="S10" s="305"/>
      <c r="T10" s="305"/>
      <c r="U10" s="305"/>
      <c r="V10" s="305"/>
      <c r="W10" s="94"/>
    </row>
    <row r="11" spans="1:26" s="97" customFormat="1" ht="18.75" thickBot="1" x14ac:dyDescent="0.3">
      <c r="A11" s="679" t="s">
        <v>47</v>
      </c>
      <c r="B11" s="680"/>
      <c r="C11" s="680"/>
      <c r="D11" s="680"/>
      <c r="E11" s="680"/>
      <c r="F11" s="680"/>
      <c r="G11" s="680"/>
      <c r="H11" s="680"/>
      <c r="I11" s="680"/>
      <c r="J11" s="680"/>
      <c r="K11" s="680"/>
      <c r="L11" s="680"/>
      <c r="M11" s="680"/>
      <c r="N11" s="680"/>
      <c r="O11" s="680"/>
      <c r="P11" s="680"/>
      <c r="Q11" s="680"/>
      <c r="R11" s="680"/>
      <c r="S11" s="680"/>
      <c r="T11" s="680"/>
      <c r="U11" s="680"/>
      <c r="V11" s="681"/>
      <c r="W11" s="96"/>
    </row>
    <row r="12" spans="1:26" ht="18" customHeight="1" thickBot="1" x14ac:dyDescent="0.2">
      <c r="A12" s="656" t="s">
        <v>48</v>
      </c>
      <c r="B12" s="657"/>
      <c r="C12" s="657"/>
      <c r="D12" s="657"/>
      <c r="E12" s="657"/>
      <c r="F12" s="682"/>
      <c r="G12" s="682"/>
      <c r="H12" s="682"/>
      <c r="I12" s="682"/>
      <c r="J12" s="682"/>
      <c r="K12" s="682"/>
      <c r="L12" s="682"/>
      <c r="M12" s="682"/>
      <c r="N12" s="657"/>
      <c r="O12" s="657"/>
      <c r="P12" s="657"/>
      <c r="Q12" s="657"/>
      <c r="R12" s="657"/>
      <c r="S12" s="657"/>
      <c r="T12" s="657"/>
      <c r="U12" s="657"/>
      <c r="V12" s="677"/>
      <c r="W12" s="94"/>
    </row>
    <row r="13" spans="1:26" ht="19.899999999999999" customHeight="1" thickBot="1" x14ac:dyDescent="0.2">
      <c r="A13" s="683" t="s">
        <v>49</v>
      </c>
      <c r="B13" s="759" t="s">
        <v>50</v>
      </c>
      <c r="C13" s="760"/>
      <c r="D13" s="760"/>
      <c r="E13" s="761"/>
      <c r="F13" s="762" t="s">
        <v>51</v>
      </c>
      <c r="G13" s="763"/>
      <c r="H13" s="764"/>
      <c r="I13" s="764"/>
      <c r="J13" s="764"/>
      <c r="K13" s="764"/>
      <c r="L13" s="764"/>
      <c r="M13" s="765"/>
      <c r="N13" s="674" t="s">
        <v>52</v>
      </c>
      <c r="O13" s="675"/>
      <c r="P13" s="676"/>
      <c r="Q13" s="692" t="s">
        <v>53</v>
      </c>
      <c r="R13" s="693"/>
      <c r="S13" s="693"/>
      <c r="T13" s="694"/>
      <c r="U13" s="656" t="s">
        <v>54</v>
      </c>
      <c r="V13" s="677"/>
      <c r="W13" s="94"/>
    </row>
    <row r="14" spans="1:26" ht="25.15" customHeight="1" thickBot="1" x14ac:dyDescent="0.2">
      <c r="A14" s="683"/>
      <c r="B14" s="766" t="s">
        <v>249</v>
      </c>
      <c r="C14" s="768" t="s">
        <v>93</v>
      </c>
      <c r="D14" s="770" t="s">
        <v>246</v>
      </c>
      <c r="E14" s="772" t="s">
        <v>56</v>
      </c>
      <c r="F14" s="774" t="s">
        <v>57</v>
      </c>
      <c r="G14" s="775"/>
      <c r="H14" s="757" t="s">
        <v>249</v>
      </c>
      <c r="I14" s="755" t="s">
        <v>256</v>
      </c>
      <c r="J14" s="755" t="s">
        <v>255</v>
      </c>
      <c r="K14" s="755" t="s">
        <v>257</v>
      </c>
      <c r="L14" s="723" t="s">
        <v>246</v>
      </c>
      <c r="M14" s="725" t="s">
        <v>56</v>
      </c>
      <c r="N14" s="640" t="s">
        <v>247</v>
      </c>
      <c r="O14" s="642" t="s">
        <v>260</v>
      </c>
      <c r="P14" s="647" t="s">
        <v>248</v>
      </c>
      <c r="Q14" s="640" t="s">
        <v>59</v>
      </c>
      <c r="R14" s="623" t="s">
        <v>60</v>
      </c>
      <c r="S14" s="623" t="s">
        <v>61</v>
      </c>
      <c r="T14" s="625" t="s">
        <v>241</v>
      </c>
      <c r="U14" s="705" t="s">
        <v>63</v>
      </c>
      <c r="V14" s="706"/>
      <c r="W14" s="94"/>
    </row>
    <row r="15" spans="1:26" ht="37.9" customHeight="1" thickBot="1" x14ac:dyDescent="0.2">
      <c r="A15" s="684"/>
      <c r="B15" s="767"/>
      <c r="C15" s="769"/>
      <c r="D15" s="771"/>
      <c r="E15" s="773"/>
      <c r="F15" s="330" t="s">
        <v>64</v>
      </c>
      <c r="G15" s="331" t="s">
        <v>245</v>
      </c>
      <c r="H15" s="758"/>
      <c r="I15" s="756"/>
      <c r="J15" s="756"/>
      <c r="K15" s="756"/>
      <c r="L15" s="724"/>
      <c r="M15" s="726"/>
      <c r="N15" s="641"/>
      <c r="O15" s="643"/>
      <c r="P15" s="648"/>
      <c r="Q15" s="641"/>
      <c r="R15" s="753"/>
      <c r="S15" s="753"/>
      <c r="T15" s="754"/>
      <c r="U15" s="627"/>
      <c r="V15" s="628"/>
      <c r="W15" s="94"/>
    </row>
    <row r="16" spans="1:26" ht="109.9" customHeight="1" x14ac:dyDescent="0.15">
      <c r="A16" s="312" t="s">
        <v>66</v>
      </c>
      <c r="B16" s="332"/>
      <c r="C16" s="271"/>
      <c r="D16" s="266"/>
      <c r="E16" s="713" t="s">
        <v>67</v>
      </c>
      <c r="F16" s="313"/>
      <c r="G16" s="314"/>
      <c r="H16" s="333"/>
      <c r="I16" s="271"/>
      <c r="J16" s="728" t="s">
        <v>67</v>
      </c>
      <c r="K16" s="271"/>
      <c r="L16" s="334"/>
      <c r="M16" s="731" t="s">
        <v>67</v>
      </c>
      <c r="N16" s="733" t="s">
        <v>67</v>
      </c>
      <c r="O16" s="735" t="s">
        <v>262</v>
      </c>
      <c r="P16" s="713" t="s">
        <v>67</v>
      </c>
      <c r="Q16" s="710" t="s">
        <v>299</v>
      </c>
      <c r="R16" s="715" t="s">
        <v>294</v>
      </c>
      <c r="S16" s="715" t="s">
        <v>296</v>
      </c>
      <c r="T16" s="718" t="s">
        <v>283</v>
      </c>
      <c r="U16" s="629"/>
      <c r="V16" s="630"/>
      <c r="W16" s="98">
        <f>$R$28</f>
        <v>0.2</v>
      </c>
    </row>
    <row r="17" spans="1:23" ht="109.9" customHeight="1" x14ac:dyDescent="0.15">
      <c r="A17" s="316" t="s">
        <v>71</v>
      </c>
      <c r="B17" s="741" t="s">
        <v>263</v>
      </c>
      <c r="C17" s="742"/>
      <c r="D17" s="743"/>
      <c r="E17" s="714"/>
      <c r="F17" s="750" t="s">
        <v>280</v>
      </c>
      <c r="G17" s="751" t="s">
        <v>281</v>
      </c>
      <c r="H17" s="752" t="s">
        <v>282</v>
      </c>
      <c r="I17" s="730" t="s">
        <v>263</v>
      </c>
      <c r="J17" s="729"/>
      <c r="K17" s="274"/>
      <c r="L17" s="335"/>
      <c r="M17" s="732"/>
      <c r="N17" s="734"/>
      <c r="O17" s="736"/>
      <c r="P17" s="714"/>
      <c r="Q17" s="711"/>
      <c r="R17" s="716"/>
      <c r="S17" s="716"/>
      <c r="T17" s="719"/>
      <c r="U17" s="629"/>
      <c r="V17" s="630"/>
      <c r="W17" s="98">
        <f t="shared" ref="W17:W27" si="0">$R$28</f>
        <v>0.2</v>
      </c>
    </row>
    <row r="18" spans="1:23" ht="109.9" customHeight="1" x14ac:dyDescent="0.15">
      <c r="A18" s="316" t="s">
        <v>72</v>
      </c>
      <c r="B18" s="744"/>
      <c r="C18" s="745"/>
      <c r="D18" s="746"/>
      <c r="E18" s="336"/>
      <c r="F18" s="750"/>
      <c r="G18" s="751"/>
      <c r="H18" s="752"/>
      <c r="I18" s="730"/>
      <c r="J18" s="267" t="str">
        <f t="shared" ref="J18:J27" si="1">IFERROR(H18/I18,"Celda formulada")</f>
        <v>Celda formulada</v>
      </c>
      <c r="K18" s="730" t="s">
        <v>264</v>
      </c>
      <c r="L18" s="707" t="s">
        <v>297</v>
      </c>
      <c r="M18" s="272" t="str">
        <f t="shared" ref="M18:M27" si="2">IFERROR(H18/K18,"Celda formulada")</f>
        <v>Celda formulada</v>
      </c>
      <c r="N18" s="273" t="str">
        <f t="shared" ref="N18:N27" si="3">IFERROR(((E18-M18)/E18*1),"Celda formulada")</f>
        <v>Celda formulada</v>
      </c>
      <c r="O18" s="274">
        <f t="shared" ref="O18:O27" si="4">IFERROR((B18-H18)*-1,"Celda formulada")</f>
        <v>0</v>
      </c>
      <c r="P18" s="336">
        <f t="shared" ref="P18:P27" si="5">MIN(IFERROR(((B18-H18)*1)/(B18-$R$28)*1,"Celda formulada"))</f>
        <v>0</v>
      </c>
      <c r="Q18" s="711"/>
      <c r="R18" s="716"/>
      <c r="S18" s="716"/>
      <c r="T18" s="719"/>
      <c r="U18" s="629"/>
      <c r="V18" s="630"/>
      <c r="W18" s="98">
        <f t="shared" si="0"/>
        <v>0.2</v>
      </c>
    </row>
    <row r="19" spans="1:23" ht="109.9" customHeight="1" x14ac:dyDescent="0.15">
      <c r="A19" s="316" t="s">
        <v>73</v>
      </c>
      <c r="B19" s="744"/>
      <c r="C19" s="745"/>
      <c r="D19" s="746"/>
      <c r="E19" s="336"/>
      <c r="F19" s="750"/>
      <c r="G19" s="751"/>
      <c r="H19" s="752"/>
      <c r="I19" s="730"/>
      <c r="J19" s="267" t="str">
        <f t="shared" si="1"/>
        <v>Celda formulada</v>
      </c>
      <c r="K19" s="730"/>
      <c r="L19" s="708"/>
      <c r="M19" s="272" t="str">
        <f t="shared" si="2"/>
        <v>Celda formulada</v>
      </c>
      <c r="N19" s="273" t="str">
        <f t="shared" si="3"/>
        <v>Celda formulada</v>
      </c>
      <c r="O19" s="274">
        <f t="shared" si="4"/>
        <v>0</v>
      </c>
      <c r="P19" s="336">
        <f t="shared" si="5"/>
        <v>0</v>
      </c>
      <c r="Q19" s="711"/>
      <c r="R19" s="716"/>
      <c r="S19" s="716"/>
      <c r="T19" s="719"/>
      <c r="U19" s="629"/>
      <c r="V19" s="630"/>
      <c r="W19" s="98">
        <f t="shared" si="0"/>
        <v>0.2</v>
      </c>
    </row>
    <row r="20" spans="1:23" ht="109.9" customHeight="1" x14ac:dyDescent="0.15">
      <c r="A20" s="316" t="s">
        <v>74</v>
      </c>
      <c r="B20" s="744"/>
      <c r="C20" s="745"/>
      <c r="D20" s="746"/>
      <c r="E20" s="336"/>
      <c r="F20" s="750"/>
      <c r="G20" s="751"/>
      <c r="H20" s="752"/>
      <c r="I20" s="730"/>
      <c r="J20" s="267" t="str">
        <f t="shared" si="1"/>
        <v>Celda formulada</v>
      </c>
      <c r="K20" s="730"/>
      <c r="L20" s="708"/>
      <c r="M20" s="272" t="str">
        <f t="shared" si="2"/>
        <v>Celda formulada</v>
      </c>
      <c r="N20" s="273" t="str">
        <f t="shared" si="3"/>
        <v>Celda formulada</v>
      </c>
      <c r="O20" s="274">
        <f t="shared" si="4"/>
        <v>0</v>
      </c>
      <c r="P20" s="336">
        <f t="shared" si="5"/>
        <v>0</v>
      </c>
      <c r="Q20" s="711"/>
      <c r="R20" s="716"/>
      <c r="S20" s="716"/>
      <c r="T20" s="719"/>
      <c r="U20" s="629"/>
      <c r="V20" s="630"/>
      <c r="W20" s="98">
        <f t="shared" si="0"/>
        <v>0.2</v>
      </c>
    </row>
    <row r="21" spans="1:23" ht="109.9" customHeight="1" x14ac:dyDescent="0.15">
      <c r="A21" s="316" t="s">
        <v>75</v>
      </c>
      <c r="B21" s="744"/>
      <c r="C21" s="745"/>
      <c r="D21" s="746"/>
      <c r="E21" s="336"/>
      <c r="F21" s="750"/>
      <c r="G21" s="751"/>
      <c r="H21" s="752"/>
      <c r="I21" s="730"/>
      <c r="J21" s="267" t="str">
        <f t="shared" si="1"/>
        <v>Celda formulada</v>
      </c>
      <c r="K21" s="730"/>
      <c r="L21" s="708"/>
      <c r="M21" s="272" t="str">
        <f t="shared" si="2"/>
        <v>Celda formulada</v>
      </c>
      <c r="N21" s="273" t="str">
        <f t="shared" si="3"/>
        <v>Celda formulada</v>
      </c>
      <c r="O21" s="274">
        <f t="shared" si="4"/>
        <v>0</v>
      </c>
      <c r="P21" s="336">
        <f t="shared" si="5"/>
        <v>0</v>
      </c>
      <c r="Q21" s="711"/>
      <c r="R21" s="716"/>
      <c r="S21" s="716"/>
      <c r="T21" s="719"/>
      <c r="U21" s="629"/>
      <c r="V21" s="630"/>
      <c r="W21" s="98">
        <f t="shared" si="0"/>
        <v>0.2</v>
      </c>
    </row>
    <row r="22" spans="1:23" ht="109.9" customHeight="1" x14ac:dyDescent="0.15">
      <c r="A22" s="316" t="s">
        <v>76</v>
      </c>
      <c r="B22" s="744"/>
      <c r="C22" s="745"/>
      <c r="D22" s="746"/>
      <c r="E22" s="336"/>
      <c r="F22" s="750"/>
      <c r="G22" s="751"/>
      <c r="H22" s="752"/>
      <c r="I22" s="730"/>
      <c r="J22" s="267" t="str">
        <f t="shared" si="1"/>
        <v>Celda formulada</v>
      </c>
      <c r="K22" s="730"/>
      <c r="L22" s="708"/>
      <c r="M22" s="272" t="str">
        <f t="shared" si="2"/>
        <v>Celda formulada</v>
      </c>
      <c r="N22" s="273" t="str">
        <f t="shared" si="3"/>
        <v>Celda formulada</v>
      </c>
      <c r="O22" s="274">
        <f t="shared" si="4"/>
        <v>0</v>
      </c>
      <c r="P22" s="336">
        <f t="shared" si="5"/>
        <v>0</v>
      </c>
      <c r="Q22" s="711"/>
      <c r="R22" s="716"/>
      <c r="S22" s="716"/>
      <c r="T22" s="719"/>
      <c r="U22" s="629"/>
      <c r="V22" s="630"/>
      <c r="W22" s="98">
        <f t="shared" si="0"/>
        <v>0.2</v>
      </c>
    </row>
    <row r="23" spans="1:23" ht="109.9" customHeight="1" x14ac:dyDescent="0.15">
      <c r="A23" s="316" t="s">
        <v>77</v>
      </c>
      <c r="B23" s="744"/>
      <c r="C23" s="745"/>
      <c r="D23" s="746"/>
      <c r="E23" s="336"/>
      <c r="F23" s="750"/>
      <c r="G23" s="751"/>
      <c r="H23" s="752"/>
      <c r="I23" s="730"/>
      <c r="J23" s="267" t="str">
        <f t="shared" si="1"/>
        <v>Celda formulada</v>
      </c>
      <c r="K23" s="730"/>
      <c r="L23" s="708"/>
      <c r="M23" s="272" t="str">
        <f t="shared" si="2"/>
        <v>Celda formulada</v>
      </c>
      <c r="N23" s="273" t="str">
        <f t="shared" si="3"/>
        <v>Celda formulada</v>
      </c>
      <c r="O23" s="274">
        <f t="shared" si="4"/>
        <v>0</v>
      </c>
      <c r="P23" s="336">
        <f t="shared" si="5"/>
        <v>0</v>
      </c>
      <c r="Q23" s="711"/>
      <c r="R23" s="716"/>
      <c r="S23" s="716"/>
      <c r="T23" s="719"/>
      <c r="U23" s="629"/>
      <c r="V23" s="630"/>
      <c r="W23" s="98">
        <f t="shared" si="0"/>
        <v>0.2</v>
      </c>
    </row>
    <row r="24" spans="1:23" ht="109.9" customHeight="1" x14ac:dyDescent="0.15">
      <c r="A24" s="316" t="s">
        <v>78</v>
      </c>
      <c r="B24" s="744"/>
      <c r="C24" s="745"/>
      <c r="D24" s="746"/>
      <c r="E24" s="336"/>
      <c r="F24" s="750"/>
      <c r="G24" s="751"/>
      <c r="H24" s="752"/>
      <c r="I24" s="730"/>
      <c r="J24" s="267" t="str">
        <f t="shared" si="1"/>
        <v>Celda formulada</v>
      </c>
      <c r="K24" s="730"/>
      <c r="L24" s="708"/>
      <c r="M24" s="272" t="str">
        <f t="shared" si="2"/>
        <v>Celda formulada</v>
      </c>
      <c r="N24" s="273" t="str">
        <f t="shared" si="3"/>
        <v>Celda formulada</v>
      </c>
      <c r="O24" s="274">
        <f t="shared" si="4"/>
        <v>0</v>
      </c>
      <c r="P24" s="336">
        <f t="shared" si="5"/>
        <v>0</v>
      </c>
      <c r="Q24" s="711"/>
      <c r="R24" s="716"/>
      <c r="S24" s="716"/>
      <c r="T24" s="719"/>
      <c r="U24" s="629"/>
      <c r="V24" s="630"/>
      <c r="W24" s="98">
        <f t="shared" si="0"/>
        <v>0.2</v>
      </c>
    </row>
    <row r="25" spans="1:23" ht="109.9" customHeight="1" x14ac:dyDescent="0.15">
      <c r="A25" s="316" t="s">
        <v>79</v>
      </c>
      <c r="B25" s="744"/>
      <c r="C25" s="745"/>
      <c r="D25" s="746"/>
      <c r="E25" s="336"/>
      <c r="F25" s="750"/>
      <c r="G25" s="751"/>
      <c r="H25" s="752"/>
      <c r="I25" s="730"/>
      <c r="J25" s="267" t="str">
        <f t="shared" si="1"/>
        <v>Celda formulada</v>
      </c>
      <c r="K25" s="730"/>
      <c r="L25" s="708"/>
      <c r="M25" s="272" t="str">
        <f t="shared" si="2"/>
        <v>Celda formulada</v>
      </c>
      <c r="N25" s="273" t="str">
        <f t="shared" si="3"/>
        <v>Celda formulada</v>
      </c>
      <c r="O25" s="274">
        <f t="shared" si="4"/>
        <v>0</v>
      </c>
      <c r="P25" s="336">
        <f t="shared" si="5"/>
        <v>0</v>
      </c>
      <c r="Q25" s="711"/>
      <c r="R25" s="716"/>
      <c r="S25" s="716"/>
      <c r="T25" s="719"/>
      <c r="U25" s="629"/>
      <c r="V25" s="630"/>
      <c r="W25" s="98">
        <f t="shared" si="0"/>
        <v>0.2</v>
      </c>
    </row>
    <row r="26" spans="1:23" ht="109.9" customHeight="1" x14ac:dyDescent="0.15">
      <c r="A26" s="316" t="s">
        <v>80</v>
      </c>
      <c r="B26" s="747"/>
      <c r="C26" s="748"/>
      <c r="D26" s="749"/>
      <c r="E26" s="336"/>
      <c r="F26" s="750"/>
      <c r="G26" s="751"/>
      <c r="H26" s="752"/>
      <c r="I26" s="730"/>
      <c r="J26" s="267" t="str">
        <f t="shared" si="1"/>
        <v>Celda formulada</v>
      </c>
      <c r="K26" s="730"/>
      <c r="L26" s="709"/>
      <c r="M26" s="272" t="str">
        <f t="shared" si="2"/>
        <v>Celda formulada</v>
      </c>
      <c r="N26" s="273" t="str">
        <f t="shared" si="3"/>
        <v>Celda formulada</v>
      </c>
      <c r="O26" s="274">
        <f t="shared" si="4"/>
        <v>0</v>
      </c>
      <c r="P26" s="336">
        <f t="shared" si="5"/>
        <v>0</v>
      </c>
      <c r="Q26" s="711"/>
      <c r="R26" s="716"/>
      <c r="S26" s="716"/>
      <c r="T26" s="719"/>
      <c r="U26" s="629"/>
      <c r="V26" s="630"/>
      <c r="W26" s="98">
        <f t="shared" si="0"/>
        <v>0.2</v>
      </c>
    </row>
    <row r="27" spans="1:23" ht="109.9" customHeight="1" thickBot="1" x14ac:dyDescent="0.2">
      <c r="A27" s="318" t="s">
        <v>81</v>
      </c>
      <c r="B27" s="337"/>
      <c r="C27" s="338"/>
      <c r="D27" s="339"/>
      <c r="E27" s="340"/>
      <c r="F27" s="319"/>
      <c r="G27" s="320"/>
      <c r="H27" s="341"/>
      <c r="I27" s="277"/>
      <c r="J27" s="268" t="str">
        <f t="shared" si="1"/>
        <v>Celda formulada</v>
      </c>
      <c r="K27" s="277"/>
      <c r="L27" s="342"/>
      <c r="M27" s="275" t="str">
        <f t="shared" si="2"/>
        <v>Celda formulada</v>
      </c>
      <c r="N27" s="276" t="str">
        <f t="shared" si="3"/>
        <v>Celda formulada</v>
      </c>
      <c r="O27" s="277">
        <f t="shared" si="4"/>
        <v>0</v>
      </c>
      <c r="P27" s="343">
        <f t="shared" si="5"/>
        <v>0</v>
      </c>
      <c r="Q27" s="712"/>
      <c r="R27" s="717"/>
      <c r="S27" s="717"/>
      <c r="T27" s="720"/>
      <c r="U27" s="629"/>
      <c r="V27" s="630"/>
      <c r="W27" s="98">
        <f t="shared" si="0"/>
        <v>0.2</v>
      </c>
    </row>
    <row r="28" spans="1:23" ht="19.899999999999999" customHeight="1" thickBot="1" x14ac:dyDescent="0.2">
      <c r="A28" s="261" t="s">
        <v>91</v>
      </c>
      <c r="B28" s="344">
        <f>IFERROR(SUM(B16:B27),0)</f>
        <v>0</v>
      </c>
      <c r="C28" s="345">
        <f>IFERROR(AVERAGE(C16:C27),0)</f>
        <v>0</v>
      </c>
      <c r="D28" s="346">
        <f>IFERROR(AVERAGE(D16:D27),0)</f>
        <v>0</v>
      </c>
      <c r="E28" s="347">
        <f>IFERROR(AVERAGE(E16:E27),0)</f>
        <v>0</v>
      </c>
      <c r="F28" s="737" t="s">
        <v>82</v>
      </c>
      <c r="G28" s="738"/>
      <c r="H28" s="348">
        <f>IFERROR(SUM(H16:H27),0)</f>
        <v>0</v>
      </c>
      <c r="I28" s="349" t="s">
        <v>82</v>
      </c>
      <c r="J28" s="350">
        <f>IFERROR(AVERAGE(J16:J27),0)</f>
        <v>0</v>
      </c>
      <c r="K28" s="350">
        <f>IFERROR(AVERAGE(K16:K27),0)</f>
        <v>0</v>
      </c>
      <c r="L28" s="351">
        <f>IFERROR(AVERAGE(L16:L27),0)</f>
        <v>0</v>
      </c>
      <c r="M28" s="352">
        <f>IFERROR(AVERAGE(M16:M27),0)</f>
        <v>0</v>
      </c>
      <c r="N28" s="255">
        <f>IFERROR(AVERAGE(N16:N27),0)</f>
        <v>0</v>
      </c>
      <c r="O28" s="256">
        <f>IFERROR((B28-H28),0)</f>
        <v>0</v>
      </c>
      <c r="P28" s="255">
        <f>IFERROR(AVERAGE(P16:P27),0)</f>
        <v>0</v>
      </c>
      <c r="Q28" s="322" t="s">
        <v>274</v>
      </c>
      <c r="R28" s="721">
        <v>0.2</v>
      </c>
      <c r="S28" s="635"/>
      <c r="T28" s="722"/>
      <c r="U28" s="631"/>
      <c r="V28" s="632"/>
      <c r="W28" s="99"/>
    </row>
    <row r="29" spans="1:23" ht="19.899999999999999" customHeight="1" x14ac:dyDescent="0.15">
      <c r="A29" s="304"/>
      <c r="B29" s="727" t="s">
        <v>267</v>
      </c>
      <c r="C29" s="727"/>
      <c r="D29" s="727"/>
      <c r="E29" s="727"/>
      <c r="F29" s="727"/>
      <c r="G29" s="727"/>
      <c r="H29" s="727"/>
      <c r="I29" s="727"/>
      <c r="J29" s="727"/>
      <c r="K29" s="727"/>
      <c r="L29" s="727"/>
      <c r="M29" s="727"/>
      <c r="N29" s="727"/>
      <c r="O29" s="727"/>
      <c r="P29" s="727"/>
      <c r="Q29" s="305"/>
      <c r="R29" s="305"/>
      <c r="S29" s="305"/>
      <c r="T29" s="305"/>
      <c r="U29" s="305"/>
      <c r="V29" s="305"/>
    </row>
    <row r="30" spans="1:23" x14ac:dyDescent="0.15">
      <c r="A30" s="95"/>
      <c r="B30" s="95"/>
      <c r="C30" s="95"/>
    </row>
    <row r="31" spans="1:23" x14ac:dyDescent="0.15">
      <c r="A31" s="95"/>
      <c r="B31" s="95"/>
      <c r="C31" s="95"/>
    </row>
    <row r="32" spans="1:23" x14ac:dyDescent="0.15">
      <c r="A32" s="95"/>
      <c r="B32" s="95"/>
      <c r="C32" s="95"/>
    </row>
    <row r="33" spans="1:3" x14ac:dyDescent="0.15">
      <c r="A33" s="95"/>
      <c r="B33" s="95"/>
      <c r="C33" s="95"/>
    </row>
    <row r="34" spans="1:3" x14ac:dyDescent="0.15">
      <c r="A34" s="95"/>
      <c r="B34" s="95"/>
      <c r="C34" s="95"/>
    </row>
    <row r="35" spans="1:3" x14ac:dyDescent="0.15">
      <c r="A35" s="95"/>
      <c r="B35" s="95"/>
      <c r="C35" s="95"/>
    </row>
  </sheetData>
  <sheetProtection algorithmName="SHA-512" hashValue="1Wr3/I32R6bogbp34iKnE9gM8A6EZiaCcpOeP0NrSPtKh+tqvk7Gc4/EDuDEwxJDJMpLoH1l9yrB8LHgJ2JNiA==" saltValue="X7GPTmoHrSThGhfJDWrHzQ==" spinCount="100000" sheet="1" objects="1" scenarios="1"/>
  <protectedRanges>
    <protectedRange sqref="C27:D27" name="Rango1"/>
    <protectedRange sqref="C16:D16 G16 K16:K17 I16 G27 I27 K27" name="Rango1_1"/>
    <protectedRange sqref="Q16:Q27" name="Rango1_2"/>
    <protectedRange sqref="B16 B27" name="Rango2_1"/>
    <protectedRange sqref="H16 H27" name="Rango2_1_1"/>
    <protectedRange sqref="F27" name="Rango1_3"/>
    <protectedRange sqref="F16" name="Rango1_1_1"/>
    <protectedRange sqref="D18:D23 C19:C23 C24:D26 B18:B26" name="Rango1_4"/>
    <protectedRange sqref="D17 C17:C18 B17" name="Rango1_1_2"/>
    <protectedRange sqref="F17:F26 H17:I26" name="Rango1_5"/>
    <protectedRange sqref="G17:G26" name="Rango1_1_3"/>
    <protectedRange sqref="K18:K26" name="Rango1_1_4"/>
    <protectedRange sqref="T16:T27" name="Rango1_2_3"/>
    <protectedRange sqref="R16:S27" name="Rango1_3_1"/>
    <protectedRange sqref="L27" name="Rango2"/>
    <protectedRange sqref="L16:L17" name="Rango2_1_2"/>
    <protectedRange sqref="L18:L26" name="Rango1_3_1_1"/>
  </protectedRanges>
  <mergeCells count="66">
    <mergeCell ref="A1:C6"/>
    <mergeCell ref="D1:U2"/>
    <mergeCell ref="V1:V2"/>
    <mergeCell ref="D3:U4"/>
    <mergeCell ref="V3:V4"/>
    <mergeCell ref="D5:U6"/>
    <mergeCell ref="A7:C7"/>
    <mergeCell ref="D7:K7"/>
    <mergeCell ref="L7:P7"/>
    <mergeCell ref="R7:T7"/>
    <mergeCell ref="A8:C8"/>
    <mergeCell ref="D8:K8"/>
    <mergeCell ref="L8:M8"/>
    <mergeCell ref="N8:P8"/>
    <mergeCell ref="S8:T8"/>
    <mergeCell ref="H14:H15"/>
    <mergeCell ref="U8:V8"/>
    <mergeCell ref="A9:V9"/>
    <mergeCell ref="A11:V11"/>
    <mergeCell ref="A12:V12"/>
    <mergeCell ref="A13:A15"/>
    <mergeCell ref="B13:E13"/>
    <mergeCell ref="F13:M13"/>
    <mergeCell ref="N13:P13"/>
    <mergeCell ref="Q13:T13"/>
    <mergeCell ref="U13:V13"/>
    <mergeCell ref="B14:B15"/>
    <mergeCell ref="C14:C15"/>
    <mergeCell ref="D14:D15"/>
    <mergeCell ref="E14:E15"/>
    <mergeCell ref="F14:G14"/>
    <mergeCell ref="U7:V7"/>
    <mergeCell ref="B17:D26"/>
    <mergeCell ref="E16:E17"/>
    <mergeCell ref="F17:F26"/>
    <mergeCell ref="G17:G26"/>
    <mergeCell ref="H17:H26"/>
    <mergeCell ref="I17:I26"/>
    <mergeCell ref="O14:O15"/>
    <mergeCell ref="P14:P15"/>
    <mergeCell ref="Q14:Q15"/>
    <mergeCell ref="R14:R15"/>
    <mergeCell ref="S14:S15"/>
    <mergeCell ref="T14:T15"/>
    <mergeCell ref="I14:I15"/>
    <mergeCell ref="J14:J15"/>
    <mergeCell ref="K14:K15"/>
    <mergeCell ref="B29:P29"/>
    <mergeCell ref="J16:J17"/>
    <mergeCell ref="K18:K26"/>
    <mergeCell ref="M16:M17"/>
    <mergeCell ref="N16:N17"/>
    <mergeCell ref="O16:O17"/>
    <mergeCell ref="F28:G28"/>
    <mergeCell ref="U14:V14"/>
    <mergeCell ref="L18:L26"/>
    <mergeCell ref="Q16:Q27"/>
    <mergeCell ref="P16:P17"/>
    <mergeCell ref="R16:R27"/>
    <mergeCell ref="S16:S27"/>
    <mergeCell ref="T16:T27"/>
    <mergeCell ref="U15:V28"/>
    <mergeCell ref="R28:T28"/>
    <mergeCell ref="L14:L15"/>
    <mergeCell ref="M14:M15"/>
    <mergeCell ref="N14:N15"/>
  </mergeCells>
  <conditionalFormatting sqref="B17">
    <cfRule type="containsBlanks" dxfId="75" priority="8">
      <formula>LEN(TRIM(B17))=0</formula>
    </cfRule>
  </conditionalFormatting>
  <conditionalFormatting sqref="B16:D16 B27:D27">
    <cfRule type="containsBlanks" dxfId="74" priority="14">
      <formula>LEN(TRIM(B16))=0</formula>
    </cfRule>
  </conditionalFormatting>
  <conditionalFormatting sqref="F16:I17">
    <cfRule type="containsBlanks" dxfId="73" priority="7">
      <formula>LEN(TRIM(F16))=0</formula>
    </cfRule>
  </conditionalFormatting>
  <conditionalFormatting sqref="F27:I27">
    <cfRule type="containsBlanks" dxfId="72" priority="13">
      <formula>LEN(TRIM(F27))=0</formula>
    </cfRule>
  </conditionalFormatting>
  <conditionalFormatting sqref="K16:L18">
    <cfRule type="containsBlanks" dxfId="71" priority="1">
      <formula>LEN(TRIM(K16))=0</formula>
    </cfRule>
  </conditionalFormatting>
  <conditionalFormatting sqref="K27:L27">
    <cfRule type="containsBlanks" dxfId="70" priority="2">
      <formula>LEN(TRIM(K27))=0</formula>
    </cfRule>
  </conditionalFormatting>
  <conditionalFormatting sqref="N8">
    <cfRule type="containsBlanks" dxfId="69" priority="11">
      <formula>LEN(TRIM(N8))=0</formula>
    </cfRule>
  </conditionalFormatting>
  <conditionalFormatting sqref="Q16:T16">
    <cfRule type="containsBlanks" dxfId="68" priority="3">
      <formula>LEN(TRIM(Q16))=0</formula>
    </cfRule>
  </conditionalFormatting>
  <conditionalFormatting sqref="R8">
    <cfRule type="containsBlanks" dxfId="67" priority="10">
      <formula>LEN(TRIM(R8))=0</formula>
    </cfRule>
  </conditionalFormatting>
  <conditionalFormatting sqref="U7:U8">
    <cfRule type="containsBlanks" dxfId="66" priority="9">
      <formula>LEN(TRIM(U7))=0</formula>
    </cfRule>
  </conditionalFormatting>
  <dataValidations count="12">
    <dataValidation allowBlank="1" showInputMessage="1" showErrorMessage="1" promptTitle="Respopnsable de verificar" prompt="Por favor relacione el nombre de los profesionales que revisaron y aprobaron la información contenida mes a mes" sqref="T16" xr:uid="{29022A9A-AD80-4A7B-AA29-D6181BBD5939}"/>
    <dataValidation type="date" allowBlank="1" showInputMessage="1" showErrorMessage="1" errorTitle="Información no válida" error="Por favor ingrese la fecha así Ej: 01/01/2024_x000a_Para las facturas que no indican fecha específica por favor colocar el primer día del mes así: 01/01/2024" promptTitle="Fecha de facturación" prompt="Por favor ingrese la fecha del periodo facturado" sqref="F16 F27" xr:uid="{3C4FC1E7-DA90-490B-80F5-7DD067A4EE65}">
      <formula1>45658</formula1>
      <formula2>47118</formula2>
    </dataValidation>
    <dataValidation type="decimal" allowBlank="1" showInputMessage="1" showErrorMessage="1" errorTitle="Información no válida" error="Por favor ingresar los datos así:_x000a_Ej: 365,3600" promptTitle="Consumo de energía" prompt="Por favor ingresar un número que se encuentre en un rango de 00000,00000 a 99999,99999 separando los decimales con una coma (,) y sin puntos (.)" sqref="B27 B16 H16 H27" xr:uid="{CFF29CC8-0829-4EA5-AC9D-2A5D85A3C72C}">
      <formula1>0</formula1>
      <formula2>99999.99999</formula2>
    </dataValidation>
    <dataValidation type="whole" allowBlank="1" showInputMessage="1" showErrorMessage="1" errorTitle="Información no válida" error="Por favor ingresar números entreros así:_x000a_Ej: 56" promptTitle="N° trabajadores presencial" prompt="Por favor ingresar un número que se encuentre en un rango de 0 a 999 sin puntos (.) ni comas (,)" sqref="C16 C27" xr:uid="{63770F99-B6DC-467E-9C80-C8F6D2A5079F}">
      <formula1>0</formula1>
      <formula2>999999</formula2>
    </dataValidation>
    <dataValidation type="decimal" allowBlank="1" showInputMessage="1" showErrorMessage="1" errorTitle="Información no válida" error="Por favor ingresar los datos así:_x000a_Ej: 3265,36" promptTitle="Superficie del inmueble m2" prompt="Por favor ingresar un número que se encuentre en un rango de 0000,00000 a 99999,99999 separando los decimales con una coma (,) y sin puntos (.)" sqref="I16 I27" xr:uid="{25402ADF-FEA8-4246-979D-3A68190C7E28}">
      <formula1>0</formula1>
      <formula2>99999.99999</formula2>
    </dataValidation>
    <dataValidation type="date" operator="greaterThanOrEqual" allowBlank="1" showInputMessage="1" showErrorMessage="1" errorTitle="Información no válida" error="Por favor ingrese la fecha mayor a la inicial así Ej: 31/01/2024_x000a_Para facturas que no indican fecha específica, por favor ingresar el último día del mes según los días facturados así: 01/01/2024 (para 28 días)" promptTitle="Fecha final" prompt="Por favor ingrese la fecha final del periodo de fecturación del servicio" sqref="G16 G27" xr:uid="{AA61EB51-CCAB-46DD-9426-5ECB0B337690}">
      <formula1>F16</formula1>
    </dataValidation>
    <dataValidation allowBlank="1" showInputMessage="1" showErrorMessage="1" promptTitle="Evidencias de las acciones" prompt="Por favor en forma de listado, ingrese las evidencias puntuales que soportan las acciones. " sqref="S16" xr:uid="{60CF1E7F-2903-4681-80DB-99BCB17DA2B9}"/>
    <dataValidation allowBlank="1" showInputMessage="1" showErrorMessage="1" promptTitle="Anniones de mejora" prompt="Por favor ingrese aquellas acciones que se pueden ejecutar desde el territorio." sqref="R16" xr:uid="{A724C202-4ECC-4129-832F-A5E864BDE258}"/>
    <dataValidation allowBlank="1" showInputMessage="1" showErrorMessage="1" promptTitle="Observaciones" prompt="Por favor ingresar la justificación de la información ingresada, indicando las posibles razones por las cuales que pueden presentar" sqref="Q16" xr:uid="{7AE4E4EF-4D23-4C16-A9FC-2EFB7117EA69}"/>
    <dataValidation type="decimal" allowBlank="1" showInputMessage="1" showErrorMessage="1" errorTitle="Información no válida" error="Por favor ingresar números entreros así:_x000a_Ej: 365,3600" promptTitle="Valor unitario" prompt="Por favor ingresar el valor solo del servicio de agua en un rango de 0000,0000 a 9999,0000 separando los decimales con una coma (,) y sin puntos (.)" sqref="D16 D27" xr:uid="{0B2E7684-CB4B-489F-8AF1-B81B26A7C582}">
      <formula1>0</formula1>
      <formula2>9999.9999</formula2>
    </dataValidation>
    <dataValidation type="whole" allowBlank="1" showInputMessage="1" showErrorMessage="1" errorTitle="Información no válida" error="Por favor ingresar números entreros así:_x000a_Ej: 56" promptTitle="N° trabajadores presencial" prompt="Por favor ingresar un número que se encuentre en un rango de 0 a 999999 sin puntos (.) ni comas (,)" sqref="K16:K17 K27" xr:uid="{311D2256-D9F3-4F66-A5C3-A190EB0DEBDB}">
      <formula1>0</formula1>
      <formula2>999999</formula2>
    </dataValidation>
    <dataValidation type="decimal" allowBlank="1" showInputMessage="1" showErrorMessage="1" errorTitle="Información no válida" error="Por favor ingresar números entreros así:_x000a_Ej: 365,3600" promptTitle="Valor unitario" prompt="Por favor ingresar el valor solo del servicio de energía en un rango de 0000,0000 a 9999,0000 separando los decimales con una coma (,) y sin puntos (.)" sqref="L16:L17 L27" xr:uid="{18DF6DC0-61DD-4DFB-B6F3-46ECC1CE3DF5}">
      <formula1>0</formula1>
      <formula2>9999.9999</formula2>
    </dataValidation>
  </dataValidations>
  <printOptions horizontalCentered="1" verticalCentered="1"/>
  <pageMargins left="0.19685039370078741" right="0.19685039370078741" top="0.19685039370078741" bottom="0.19685039370078741" header="0" footer="0"/>
  <pageSetup scale="31"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9C04DF9-BBD2-439B-BF73-18A413C3F518}">
          <x14:formula1>
            <xm:f>Desplegable!$C$3:$C$26</xm:f>
          </x14:formula1>
          <xm:sqref>D7:K7</xm:sqref>
        </x14:dataValidation>
        <x14:dataValidation type="list" allowBlank="1" showInputMessage="1" showErrorMessage="1" xr:uid="{E781A424-6DC9-40DE-A235-6ABFBDC6EB04}">
          <x14:formula1>
            <xm:f>Desplegable!$B$3:$B$9</xm:f>
          </x14:formula1>
          <xm:sqref>D8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5D818-5A13-4E26-AB2A-5DC365BEFD06}">
  <sheetPr>
    <pageSetUpPr fitToPage="1"/>
  </sheetPr>
  <dimension ref="A1:Z35"/>
  <sheetViews>
    <sheetView view="pageBreakPreview" topLeftCell="N1" zoomScale="65" zoomScaleNormal="53" zoomScaleSheetLayoutView="65" workbookViewId="0">
      <selection activeCell="V3" sqref="V3:V6"/>
    </sheetView>
  </sheetViews>
  <sheetFormatPr baseColWidth="10" defaultColWidth="11.5" defaultRowHeight="11.25" x14ac:dyDescent="0.15"/>
  <cols>
    <col min="1" max="1" width="18.6640625" style="1" customWidth="1"/>
    <col min="2" max="14" width="15.6640625" style="1" customWidth="1"/>
    <col min="15" max="16" width="15.6640625" style="127" customWidth="1"/>
    <col min="17" max="17" width="90.6640625" style="1" customWidth="1"/>
    <col min="18" max="19" width="30.6640625" style="1" customWidth="1"/>
    <col min="20" max="20" width="18.6640625" style="1" customWidth="1"/>
    <col min="21" max="22" width="85.5" style="1" customWidth="1"/>
    <col min="23" max="16384" width="11.5" style="1"/>
  </cols>
  <sheetData>
    <row r="1" spans="1:26" ht="10.15" customHeight="1" x14ac:dyDescent="0.15">
      <c r="A1" s="659" t="e" vm="1">
        <v>#VALUE!</v>
      </c>
      <c r="B1" s="660"/>
      <c r="C1" s="661"/>
      <c r="D1" s="662" t="s">
        <v>40</v>
      </c>
      <c r="E1" s="663"/>
      <c r="F1" s="663"/>
      <c r="G1" s="663"/>
      <c r="H1" s="663"/>
      <c r="I1" s="663"/>
      <c r="J1" s="663"/>
      <c r="K1" s="663"/>
      <c r="L1" s="663"/>
      <c r="M1" s="663"/>
      <c r="N1" s="663"/>
      <c r="O1" s="663"/>
      <c r="P1" s="663"/>
      <c r="Q1" s="663"/>
      <c r="R1" s="663"/>
      <c r="S1" s="663"/>
      <c r="T1" s="663"/>
      <c r="U1" s="664"/>
      <c r="V1" s="649" t="s">
        <v>41</v>
      </c>
      <c r="W1" s="94"/>
    </row>
    <row r="2" spans="1:26" ht="15.6" customHeight="1" thickBot="1" x14ac:dyDescent="0.2">
      <c r="A2" s="659"/>
      <c r="B2" s="660"/>
      <c r="C2" s="661"/>
      <c r="D2" s="665"/>
      <c r="E2" s="666"/>
      <c r="F2" s="666"/>
      <c r="G2" s="666"/>
      <c r="H2" s="666"/>
      <c r="I2" s="666"/>
      <c r="J2" s="666"/>
      <c r="K2" s="666"/>
      <c r="L2" s="666"/>
      <c r="M2" s="666"/>
      <c r="N2" s="666"/>
      <c r="O2" s="666"/>
      <c r="P2" s="666"/>
      <c r="Q2" s="666"/>
      <c r="R2" s="666"/>
      <c r="S2" s="666"/>
      <c r="T2" s="666"/>
      <c r="U2" s="667"/>
      <c r="V2" s="650"/>
      <c r="W2" s="94"/>
    </row>
    <row r="3" spans="1:26" ht="10.15" customHeight="1" x14ac:dyDescent="0.15">
      <c r="A3" s="659"/>
      <c r="B3" s="660"/>
      <c r="C3" s="661"/>
      <c r="D3" s="651" t="s">
        <v>85</v>
      </c>
      <c r="E3" s="627"/>
      <c r="F3" s="627"/>
      <c r="G3" s="627"/>
      <c r="H3" s="627"/>
      <c r="I3" s="627"/>
      <c r="J3" s="627"/>
      <c r="K3" s="627"/>
      <c r="L3" s="627"/>
      <c r="M3" s="627"/>
      <c r="N3" s="627"/>
      <c r="O3" s="627"/>
      <c r="P3" s="627"/>
      <c r="Q3" s="627"/>
      <c r="R3" s="627"/>
      <c r="S3" s="627"/>
      <c r="T3" s="627"/>
      <c r="U3" s="628"/>
      <c r="V3" s="653" t="s">
        <v>321</v>
      </c>
      <c r="W3" s="94"/>
    </row>
    <row r="4" spans="1:26" ht="10.9" customHeight="1" thickBot="1" x14ac:dyDescent="0.2">
      <c r="A4" s="659"/>
      <c r="B4" s="660"/>
      <c r="C4" s="661"/>
      <c r="D4" s="631"/>
      <c r="E4" s="652"/>
      <c r="F4" s="652"/>
      <c r="G4" s="652"/>
      <c r="H4" s="652"/>
      <c r="I4" s="652"/>
      <c r="J4" s="652"/>
      <c r="K4" s="652"/>
      <c r="L4" s="652"/>
      <c r="M4" s="652"/>
      <c r="N4" s="652"/>
      <c r="O4" s="652"/>
      <c r="P4" s="652"/>
      <c r="Q4" s="652"/>
      <c r="R4" s="652"/>
      <c r="S4" s="652"/>
      <c r="T4" s="652"/>
      <c r="U4" s="632"/>
      <c r="V4" s="654"/>
      <c r="W4" s="94"/>
    </row>
    <row r="5" spans="1:26" ht="19.149999999999999" customHeight="1" thickBot="1" x14ac:dyDescent="0.2">
      <c r="A5" s="659"/>
      <c r="B5" s="660"/>
      <c r="C5" s="661"/>
      <c r="D5" s="651" t="s">
        <v>240</v>
      </c>
      <c r="E5" s="627"/>
      <c r="F5" s="627"/>
      <c r="G5" s="627"/>
      <c r="H5" s="627"/>
      <c r="I5" s="627"/>
      <c r="J5" s="627"/>
      <c r="K5" s="627"/>
      <c r="L5" s="627"/>
      <c r="M5" s="627"/>
      <c r="N5" s="627"/>
      <c r="O5" s="627"/>
      <c r="P5" s="627"/>
      <c r="Q5" s="627"/>
      <c r="R5" s="627"/>
      <c r="S5" s="627"/>
      <c r="T5" s="627"/>
      <c r="U5" s="628"/>
      <c r="V5" s="360" t="s">
        <v>322</v>
      </c>
      <c r="W5" s="94"/>
    </row>
    <row r="6" spans="1:26" ht="17.45" customHeight="1" thickBot="1" x14ac:dyDescent="0.2">
      <c r="A6" s="659"/>
      <c r="B6" s="660"/>
      <c r="C6" s="661"/>
      <c r="D6" s="655"/>
      <c r="E6" s="629"/>
      <c r="F6" s="629"/>
      <c r="G6" s="629"/>
      <c r="H6" s="629"/>
      <c r="I6" s="629"/>
      <c r="J6" s="629"/>
      <c r="K6" s="629"/>
      <c r="L6" s="629"/>
      <c r="M6" s="629"/>
      <c r="N6" s="629"/>
      <c r="O6" s="629"/>
      <c r="P6" s="629"/>
      <c r="Q6" s="629"/>
      <c r="R6" s="629"/>
      <c r="S6" s="629"/>
      <c r="T6" s="629"/>
      <c r="U6" s="630"/>
      <c r="V6" s="361" t="s">
        <v>315</v>
      </c>
      <c r="W6" s="94"/>
    </row>
    <row r="7" spans="1:26" s="91" customFormat="1" ht="33" customHeight="1" thickBot="1" x14ac:dyDescent="0.25">
      <c r="A7" s="656" t="s">
        <v>86</v>
      </c>
      <c r="B7" s="657"/>
      <c r="C7" s="658"/>
      <c r="D7" s="668" t="s">
        <v>43</v>
      </c>
      <c r="E7" s="669"/>
      <c r="F7" s="669"/>
      <c r="G7" s="669"/>
      <c r="H7" s="669"/>
      <c r="I7" s="669"/>
      <c r="J7" s="669"/>
      <c r="K7" s="669"/>
      <c r="L7" s="656" t="s">
        <v>90</v>
      </c>
      <c r="M7" s="657"/>
      <c r="N7" s="657"/>
      <c r="O7" s="657"/>
      <c r="P7" s="658"/>
      <c r="Q7" s="301" t="s">
        <v>250</v>
      </c>
      <c r="R7" s="657" t="s">
        <v>45</v>
      </c>
      <c r="S7" s="657"/>
      <c r="T7" s="658"/>
      <c r="U7" s="673"/>
      <c r="V7" s="672"/>
    </row>
    <row r="8" spans="1:26" s="91" customFormat="1" ht="33" customHeight="1" thickBot="1" x14ac:dyDescent="0.25">
      <c r="A8" s="656" t="s">
        <v>88</v>
      </c>
      <c r="B8" s="657"/>
      <c r="C8" s="658"/>
      <c r="D8" s="668" t="s">
        <v>235</v>
      </c>
      <c r="E8" s="669"/>
      <c r="F8" s="669"/>
      <c r="G8" s="669"/>
      <c r="H8" s="669"/>
      <c r="I8" s="669"/>
      <c r="J8" s="669"/>
      <c r="K8" s="670"/>
      <c r="L8" s="656" t="s">
        <v>112</v>
      </c>
      <c r="M8" s="658"/>
      <c r="N8" s="668" t="s">
        <v>129</v>
      </c>
      <c r="O8" s="669"/>
      <c r="P8" s="669"/>
      <c r="Q8" s="302" t="s">
        <v>89</v>
      </c>
      <c r="R8" s="323"/>
      <c r="S8" s="656" t="s">
        <v>46</v>
      </c>
      <c r="T8" s="677"/>
      <c r="U8" s="671"/>
      <c r="V8" s="672"/>
    </row>
    <row r="9" spans="1:26" s="180" customFormat="1" ht="64.900000000000006" customHeight="1" x14ac:dyDescent="0.2">
      <c r="A9" s="678" t="s">
        <v>309</v>
      </c>
      <c r="B9" s="678"/>
      <c r="C9" s="678"/>
      <c r="D9" s="678"/>
      <c r="E9" s="678"/>
      <c r="F9" s="678"/>
      <c r="G9" s="678"/>
      <c r="H9" s="678"/>
      <c r="I9" s="678"/>
      <c r="J9" s="678"/>
      <c r="K9" s="678"/>
      <c r="L9" s="678"/>
      <c r="M9" s="678"/>
      <c r="N9" s="678"/>
      <c r="O9" s="678"/>
      <c r="P9" s="678"/>
      <c r="Q9" s="678"/>
      <c r="R9" s="678"/>
      <c r="S9" s="678"/>
      <c r="T9" s="678"/>
      <c r="U9" s="678"/>
      <c r="V9" s="678"/>
      <c r="W9" s="181"/>
      <c r="X9" s="182"/>
      <c r="Y9" s="182"/>
      <c r="Z9" s="182"/>
    </row>
    <row r="10" spans="1:26" ht="5.45" customHeight="1" thickBot="1" x14ac:dyDescent="0.2">
      <c r="A10" s="304"/>
      <c r="B10" s="304"/>
      <c r="C10" s="304"/>
      <c r="D10" s="305"/>
      <c r="E10" s="305"/>
      <c r="F10" s="305"/>
      <c r="G10" s="305"/>
      <c r="H10" s="305"/>
      <c r="I10" s="305"/>
      <c r="J10" s="305"/>
      <c r="K10" s="305"/>
      <c r="L10" s="305"/>
      <c r="M10" s="305"/>
      <c r="N10" s="305"/>
      <c r="O10" s="306"/>
      <c r="P10" s="306"/>
      <c r="Q10" s="305"/>
      <c r="R10" s="305"/>
      <c r="S10" s="305"/>
      <c r="T10" s="305"/>
      <c r="U10" s="305"/>
      <c r="V10" s="305"/>
      <c r="W10" s="94"/>
    </row>
    <row r="11" spans="1:26" s="97" customFormat="1" ht="18.75" thickBot="1" x14ac:dyDescent="0.3">
      <c r="A11" s="679" t="s">
        <v>47</v>
      </c>
      <c r="B11" s="680"/>
      <c r="C11" s="680"/>
      <c r="D11" s="680"/>
      <c r="E11" s="680"/>
      <c r="F11" s="680"/>
      <c r="G11" s="680"/>
      <c r="H11" s="680"/>
      <c r="I11" s="680"/>
      <c r="J11" s="680"/>
      <c r="K11" s="680"/>
      <c r="L11" s="680"/>
      <c r="M11" s="680"/>
      <c r="N11" s="680"/>
      <c r="O11" s="680"/>
      <c r="P11" s="680"/>
      <c r="Q11" s="680"/>
      <c r="R11" s="680"/>
      <c r="S11" s="680"/>
      <c r="T11" s="680"/>
      <c r="U11" s="680"/>
      <c r="V11" s="681"/>
      <c r="W11" s="96"/>
    </row>
    <row r="12" spans="1:26" ht="18" customHeight="1" thickBot="1" x14ac:dyDescent="0.2">
      <c r="A12" s="656" t="s">
        <v>48</v>
      </c>
      <c r="B12" s="657"/>
      <c r="C12" s="657"/>
      <c r="D12" s="657"/>
      <c r="E12" s="657"/>
      <c r="F12" s="682"/>
      <c r="G12" s="682"/>
      <c r="H12" s="682"/>
      <c r="I12" s="682"/>
      <c r="J12" s="682"/>
      <c r="K12" s="682"/>
      <c r="L12" s="682"/>
      <c r="M12" s="682"/>
      <c r="N12" s="657"/>
      <c r="O12" s="657"/>
      <c r="P12" s="657"/>
      <c r="Q12" s="657"/>
      <c r="R12" s="657"/>
      <c r="S12" s="657"/>
      <c r="T12" s="657"/>
      <c r="U12" s="657"/>
      <c r="V12" s="677"/>
      <c r="W12" s="94"/>
    </row>
    <row r="13" spans="1:26" ht="19.899999999999999" customHeight="1" thickBot="1" x14ac:dyDescent="0.2">
      <c r="A13" s="683" t="s">
        <v>49</v>
      </c>
      <c r="B13" s="759" t="s">
        <v>50</v>
      </c>
      <c r="C13" s="760"/>
      <c r="D13" s="760"/>
      <c r="E13" s="761"/>
      <c r="F13" s="762" t="s">
        <v>51</v>
      </c>
      <c r="G13" s="763"/>
      <c r="H13" s="764"/>
      <c r="I13" s="764"/>
      <c r="J13" s="764"/>
      <c r="K13" s="764"/>
      <c r="L13" s="764"/>
      <c r="M13" s="765"/>
      <c r="N13" s="674" t="s">
        <v>52</v>
      </c>
      <c r="O13" s="675"/>
      <c r="P13" s="676"/>
      <c r="Q13" s="692" t="s">
        <v>53</v>
      </c>
      <c r="R13" s="693"/>
      <c r="S13" s="693"/>
      <c r="T13" s="694"/>
      <c r="U13" s="656" t="s">
        <v>54</v>
      </c>
      <c r="V13" s="677"/>
      <c r="W13" s="94"/>
    </row>
    <row r="14" spans="1:26" ht="25.15" customHeight="1" thickBot="1" x14ac:dyDescent="0.2">
      <c r="A14" s="683"/>
      <c r="B14" s="766" t="s">
        <v>249</v>
      </c>
      <c r="C14" s="768" t="s">
        <v>93</v>
      </c>
      <c r="D14" s="770" t="s">
        <v>246</v>
      </c>
      <c r="E14" s="772" t="s">
        <v>56</v>
      </c>
      <c r="F14" s="774" t="s">
        <v>57</v>
      </c>
      <c r="G14" s="775"/>
      <c r="H14" s="757" t="s">
        <v>249</v>
      </c>
      <c r="I14" s="755" t="s">
        <v>256</v>
      </c>
      <c r="J14" s="755" t="s">
        <v>255</v>
      </c>
      <c r="K14" s="755" t="s">
        <v>257</v>
      </c>
      <c r="L14" s="723" t="s">
        <v>246</v>
      </c>
      <c r="M14" s="725" t="s">
        <v>56</v>
      </c>
      <c r="N14" s="640" t="s">
        <v>247</v>
      </c>
      <c r="O14" s="642" t="s">
        <v>260</v>
      </c>
      <c r="P14" s="647" t="s">
        <v>248</v>
      </c>
      <c r="Q14" s="640" t="s">
        <v>59</v>
      </c>
      <c r="R14" s="623" t="s">
        <v>60</v>
      </c>
      <c r="S14" s="623" t="s">
        <v>61</v>
      </c>
      <c r="T14" s="625" t="s">
        <v>241</v>
      </c>
      <c r="U14" s="307"/>
      <c r="V14" s="308"/>
      <c r="W14" s="94"/>
    </row>
    <row r="15" spans="1:26" ht="37.9" customHeight="1" thickBot="1" x14ac:dyDescent="0.2">
      <c r="A15" s="684"/>
      <c r="B15" s="767"/>
      <c r="C15" s="769"/>
      <c r="D15" s="771"/>
      <c r="E15" s="773"/>
      <c r="F15" s="330" t="s">
        <v>64</v>
      </c>
      <c r="G15" s="331" t="s">
        <v>245</v>
      </c>
      <c r="H15" s="758"/>
      <c r="I15" s="756"/>
      <c r="J15" s="756"/>
      <c r="K15" s="756"/>
      <c r="L15" s="724"/>
      <c r="M15" s="726"/>
      <c r="N15" s="641"/>
      <c r="O15" s="643"/>
      <c r="P15" s="648"/>
      <c r="Q15" s="644"/>
      <c r="R15" s="624"/>
      <c r="S15" s="624"/>
      <c r="T15" s="626"/>
      <c r="U15" s="627"/>
      <c r="V15" s="628"/>
      <c r="W15" s="94"/>
    </row>
    <row r="16" spans="1:26" ht="109.9" customHeight="1" x14ac:dyDescent="0.15">
      <c r="A16" s="312" t="s">
        <v>66</v>
      </c>
      <c r="B16" s="105"/>
      <c r="C16" s="168"/>
      <c r="D16" s="287"/>
      <c r="E16" s="262" t="str">
        <f>IFERROR(B16/C16,"Celda formulada")</f>
        <v>Celda formulada</v>
      </c>
      <c r="F16" s="279"/>
      <c r="G16" s="280"/>
      <c r="H16" s="354"/>
      <c r="I16" s="271"/>
      <c r="J16" s="266" t="str">
        <f>IFERROR(H16/I16,"Celda formulada")</f>
        <v>Celda formulada</v>
      </c>
      <c r="K16" s="168"/>
      <c r="L16" s="357"/>
      <c r="M16" s="269" t="str">
        <f t="shared" ref="M16:M27" si="0">IFERROR(H16/K16,"Celda formulada")</f>
        <v>Celda formulada</v>
      </c>
      <c r="N16" s="270" t="str">
        <f>IFERROR(((E16-M16)/E16*1),"Celda formulada")</f>
        <v>Celda formulada</v>
      </c>
      <c r="O16" s="271">
        <f>IFERROR((B16-H16)*-1,"Celda formulada")</f>
        <v>0</v>
      </c>
      <c r="P16" s="262">
        <f>MIN(IFERROR(((B16-H16)*1)/(B16-$R$28)*1,"Celda formulada"))</f>
        <v>0</v>
      </c>
      <c r="Q16" s="324"/>
      <c r="R16" s="119"/>
      <c r="S16" s="119"/>
      <c r="T16" s="325"/>
      <c r="U16" s="629"/>
      <c r="V16" s="630"/>
      <c r="W16" s="98">
        <f>$R$28</f>
        <v>0.2</v>
      </c>
    </row>
    <row r="17" spans="1:23" ht="109.9" customHeight="1" x14ac:dyDescent="0.15">
      <c r="A17" s="316" t="s">
        <v>71</v>
      </c>
      <c r="B17" s="110"/>
      <c r="C17" s="161"/>
      <c r="D17" s="258"/>
      <c r="E17" s="263" t="str">
        <f t="shared" ref="E17:E27" si="1">IFERROR(B17/C17,"Celda formulada")</f>
        <v>Celda formulada</v>
      </c>
      <c r="F17" s="282"/>
      <c r="G17" s="283"/>
      <c r="H17" s="355"/>
      <c r="I17" s="274"/>
      <c r="J17" s="267" t="str">
        <f t="shared" ref="J17:J27" si="2">IFERROR(H17/I17,"Celda formulada")</f>
        <v>Celda formulada</v>
      </c>
      <c r="K17" s="161"/>
      <c r="L17" s="358"/>
      <c r="M17" s="272" t="str">
        <f t="shared" si="0"/>
        <v>Celda formulada</v>
      </c>
      <c r="N17" s="273" t="str">
        <f t="shared" ref="N17:N27" si="3">IFERROR(((E17-M17)/E17*1),"Celda formulada")</f>
        <v>Celda formulada</v>
      </c>
      <c r="O17" s="274">
        <f t="shared" ref="O17:O27" si="4">IFERROR((B17-H17)*-1,"Celda formulada")</f>
        <v>0</v>
      </c>
      <c r="P17" s="263">
        <f t="shared" ref="P17:P27" si="5">MIN(IFERROR(((B17-H17)*1)/(B17-$R$28)*1,"Celda formulada"))</f>
        <v>0</v>
      </c>
      <c r="Q17" s="156"/>
      <c r="R17" s="118"/>
      <c r="S17" s="118"/>
      <c r="T17" s="326"/>
      <c r="U17" s="629"/>
      <c r="V17" s="630"/>
      <c r="W17" s="98">
        <f t="shared" ref="W17:W27" si="6">$R$28</f>
        <v>0.2</v>
      </c>
    </row>
    <row r="18" spans="1:23" ht="109.9" customHeight="1" x14ac:dyDescent="0.15">
      <c r="A18" s="316" t="s">
        <v>72</v>
      </c>
      <c r="B18" s="110"/>
      <c r="C18" s="161"/>
      <c r="D18" s="258"/>
      <c r="E18" s="263" t="str">
        <f t="shared" si="1"/>
        <v>Celda formulada</v>
      </c>
      <c r="F18" s="282"/>
      <c r="G18" s="283"/>
      <c r="H18" s="355"/>
      <c r="I18" s="274"/>
      <c r="J18" s="267" t="str">
        <f t="shared" si="2"/>
        <v>Celda formulada</v>
      </c>
      <c r="K18" s="161"/>
      <c r="L18" s="358"/>
      <c r="M18" s="272" t="str">
        <f t="shared" si="0"/>
        <v>Celda formulada</v>
      </c>
      <c r="N18" s="273" t="str">
        <f t="shared" si="3"/>
        <v>Celda formulada</v>
      </c>
      <c r="O18" s="274">
        <f t="shared" si="4"/>
        <v>0</v>
      </c>
      <c r="P18" s="263">
        <f t="shared" si="5"/>
        <v>0</v>
      </c>
      <c r="Q18" s="156"/>
      <c r="R18" s="118"/>
      <c r="S18" s="118"/>
      <c r="T18" s="326"/>
      <c r="U18" s="629"/>
      <c r="V18" s="630"/>
      <c r="W18" s="98">
        <f t="shared" si="6"/>
        <v>0.2</v>
      </c>
    </row>
    <row r="19" spans="1:23" ht="109.9" customHeight="1" x14ac:dyDescent="0.15">
      <c r="A19" s="316" t="s">
        <v>73</v>
      </c>
      <c r="B19" s="110"/>
      <c r="C19" s="161"/>
      <c r="D19" s="258"/>
      <c r="E19" s="263" t="str">
        <f t="shared" si="1"/>
        <v>Celda formulada</v>
      </c>
      <c r="F19" s="282"/>
      <c r="G19" s="283"/>
      <c r="H19" s="355"/>
      <c r="I19" s="274"/>
      <c r="J19" s="267" t="str">
        <f t="shared" si="2"/>
        <v>Celda formulada</v>
      </c>
      <c r="K19" s="161"/>
      <c r="L19" s="358"/>
      <c r="M19" s="272" t="str">
        <f t="shared" si="0"/>
        <v>Celda formulada</v>
      </c>
      <c r="N19" s="273" t="str">
        <f t="shared" si="3"/>
        <v>Celda formulada</v>
      </c>
      <c r="O19" s="274">
        <f t="shared" si="4"/>
        <v>0</v>
      </c>
      <c r="P19" s="263">
        <f t="shared" si="5"/>
        <v>0</v>
      </c>
      <c r="Q19" s="156"/>
      <c r="R19" s="118"/>
      <c r="S19" s="118"/>
      <c r="T19" s="326"/>
      <c r="U19" s="629"/>
      <c r="V19" s="630"/>
      <c r="W19" s="98">
        <f t="shared" si="6"/>
        <v>0.2</v>
      </c>
    </row>
    <row r="20" spans="1:23" ht="109.9" customHeight="1" x14ac:dyDescent="0.15">
      <c r="A20" s="316" t="s">
        <v>74</v>
      </c>
      <c r="B20" s="110"/>
      <c r="C20" s="161"/>
      <c r="D20" s="258"/>
      <c r="E20" s="263" t="str">
        <f t="shared" si="1"/>
        <v>Celda formulada</v>
      </c>
      <c r="F20" s="282"/>
      <c r="G20" s="283"/>
      <c r="H20" s="355"/>
      <c r="I20" s="274"/>
      <c r="J20" s="267" t="str">
        <f t="shared" si="2"/>
        <v>Celda formulada</v>
      </c>
      <c r="K20" s="161"/>
      <c r="L20" s="358"/>
      <c r="M20" s="272" t="str">
        <f t="shared" si="0"/>
        <v>Celda formulada</v>
      </c>
      <c r="N20" s="273" t="str">
        <f t="shared" si="3"/>
        <v>Celda formulada</v>
      </c>
      <c r="O20" s="274">
        <f t="shared" si="4"/>
        <v>0</v>
      </c>
      <c r="P20" s="263">
        <f t="shared" si="5"/>
        <v>0</v>
      </c>
      <c r="Q20" s="156"/>
      <c r="R20" s="118"/>
      <c r="S20" s="118"/>
      <c r="T20" s="326"/>
      <c r="U20" s="629"/>
      <c r="V20" s="630"/>
      <c r="W20" s="98">
        <f t="shared" si="6"/>
        <v>0.2</v>
      </c>
    </row>
    <row r="21" spans="1:23" ht="109.9" customHeight="1" x14ac:dyDescent="0.15">
      <c r="A21" s="316" t="s">
        <v>75</v>
      </c>
      <c r="B21" s="110"/>
      <c r="C21" s="161"/>
      <c r="D21" s="258"/>
      <c r="E21" s="263" t="str">
        <f t="shared" si="1"/>
        <v>Celda formulada</v>
      </c>
      <c r="F21" s="282"/>
      <c r="G21" s="283"/>
      <c r="H21" s="355"/>
      <c r="I21" s="274"/>
      <c r="J21" s="267" t="str">
        <f t="shared" si="2"/>
        <v>Celda formulada</v>
      </c>
      <c r="K21" s="161"/>
      <c r="L21" s="358"/>
      <c r="M21" s="272" t="str">
        <f t="shared" si="0"/>
        <v>Celda formulada</v>
      </c>
      <c r="N21" s="273" t="str">
        <f t="shared" si="3"/>
        <v>Celda formulada</v>
      </c>
      <c r="O21" s="274">
        <f t="shared" si="4"/>
        <v>0</v>
      </c>
      <c r="P21" s="263">
        <f t="shared" si="5"/>
        <v>0</v>
      </c>
      <c r="Q21" s="156"/>
      <c r="R21" s="118"/>
      <c r="S21" s="118"/>
      <c r="T21" s="326"/>
      <c r="U21" s="629"/>
      <c r="V21" s="630"/>
      <c r="W21" s="98">
        <f t="shared" si="6"/>
        <v>0.2</v>
      </c>
    </row>
    <row r="22" spans="1:23" ht="109.9" customHeight="1" x14ac:dyDescent="0.15">
      <c r="A22" s="316" t="s">
        <v>76</v>
      </c>
      <c r="B22" s="110"/>
      <c r="C22" s="161"/>
      <c r="D22" s="258"/>
      <c r="E22" s="263" t="str">
        <f t="shared" si="1"/>
        <v>Celda formulada</v>
      </c>
      <c r="F22" s="282"/>
      <c r="G22" s="283"/>
      <c r="H22" s="355"/>
      <c r="I22" s="274"/>
      <c r="J22" s="267" t="str">
        <f t="shared" si="2"/>
        <v>Celda formulada</v>
      </c>
      <c r="K22" s="161"/>
      <c r="L22" s="358"/>
      <c r="M22" s="272" t="str">
        <f t="shared" si="0"/>
        <v>Celda formulada</v>
      </c>
      <c r="N22" s="273" t="str">
        <f t="shared" si="3"/>
        <v>Celda formulada</v>
      </c>
      <c r="O22" s="274">
        <f t="shared" si="4"/>
        <v>0</v>
      </c>
      <c r="P22" s="263">
        <f t="shared" si="5"/>
        <v>0</v>
      </c>
      <c r="Q22" s="156"/>
      <c r="R22" s="118"/>
      <c r="S22" s="118"/>
      <c r="T22" s="326"/>
      <c r="U22" s="629"/>
      <c r="V22" s="630"/>
      <c r="W22" s="98">
        <f t="shared" si="6"/>
        <v>0.2</v>
      </c>
    </row>
    <row r="23" spans="1:23" ht="109.9" customHeight="1" x14ac:dyDescent="0.15">
      <c r="A23" s="316" t="s">
        <v>77</v>
      </c>
      <c r="B23" s="110"/>
      <c r="C23" s="161"/>
      <c r="D23" s="258"/>
      <c r="E23" s="263" t="str">
        <f t="shared" si="1"/>
        <v>Celda formulada</v>
      </c>
      <c r="F23" s="282"/>
      <c r="G23" s="283"/>
      <c r="H23" s="355"/>
      <c r="I23" s="274"/>
      <c r="J23" s="267" t="str">
        <f t="shared" si="2"/>
        <v>Celda formulada</v>
      </c>
      <c r="K23" s="161"/>
      <c r="L23" s="358"/>
      <c r="M23" s="272" t="str">
        <f t="shared" si="0"/>
        <v>Celda formulada</v>
      </c>
      <c r="N23" s="273" t="str">
        <f t="shared" si="3"/>
        <v>Celda formulada</v>
      </c>
      <c r="O23" s="274">
        <f t="shared" si="4"/>
        <v>0</v>
      </c>
      <c r="P23" s="263">
        <f t="shared" si="5"/>
        <v>0</v>
      </c>
      <c r="Q23" s="156"/>
      <c r="R23" s="118"/>
      <c r="S23" s="118"/>
      <c r="T23" s="326"/>
      <c r="U23" s="629"/>
      <c r="V23" s="630"/>
      <c r="W23" s="98">
        <f t="shared" si="6"/>
        <v>0.2</v>
      </c>
    </row>
    <row r="24" spans="1:23" ht="109.9" customHeight="1" x14ac:dyDescent="0.15">
      <c r="A24" s="316" t="s">
        <v>78</v>
      </c>
      <c r="B24" s="110"/>
      <c r="C24" s="161"/>
      <c r="D24" s="258"/>
      <c r="E24" s="263" t="str">
        <f t="shared" si="1"/>
        <v>Celda formulada</v>
      </c>
      <c r="F24" s="282"/>
      <c r="G24" s="283"/>
      <c r="H24" s="355"/>
      <c r="I24" s="274"/>
      <c r="J24" s="267" t="str">
        <f t="shared" si="2"/>
        <v>Celda formulada</v>
      </c>
      <c r="K24" s="161"/>
      <c r="L24" s="358"/>
      <c r="M24" s="272" t="str">
        <f t="shared" si="0"/>
        <v>Celda formulada</v>
      </c>
      <c r="N24" s="273" t="str">
        <f t="shared" si="3"/>
        <v>Celda formulada</v>
      </c>
      <c r="O24" s="274">
        <f t="shared" si="4"/>
        <v>0</v>
      </c>
      <c r="P24" s="263">
        <f t="shared" si="5"/>
        <v>0</v>
      </c>
      <c r="Q24" s="156"/>
      <c r="R24" s="118"/>
      <c r="S24" s="118"/>
      <c r="T24" s="326"/>
      <c r="U24" s="629"/>
      <c r="V24" s="630"/>
      <c r="W24" s="98">
        <f t="shared" si="6"/>
        <v>0.2</v>
      </c>
    </row>
    <row r="25" spans="1:23" ht="109.9" customHeight="1" x14ac:dyDescent="0.15">
      <c r="A25" s="316" t="s">
        <v>79</v>
      </c>
      <c r="B25" s="110"/>
      <c r="C25" s="161"/>
      <c r="D25" s="258"/>
      <c r="E25" s="263" t="str">
        <f t="shared" si="1"/>
        <v>Celda formulada</v>
      </c>
      <c r="F25" s="282"/>
      <c r="G25" s="283"/>
      <c r="H25" s="355"/>
      <c r="I25" s="274"/>
      <c r="J25" s="267" t="str">
        <f t="shared" si="2"/>
        <v>Celda formulada</v>
      </c>
      <c r="K25" s="161"/>
      <c r="L25" s="358"/>
      <c r="M25" s="272" t="str">
        <f t="shared" si="0"/>
        <v>Celda formulada</v>
      </c>
      <c r="N25" s="273" t="str">
        <f t="shared" si="3"/>
        <v>Celda formulada</v>
      </c>
      <c r="O25" s="274">
        <f t="shared" si="4"/>
        <v>0</v>
      </c>
      <c r="P25" s="263">
        <f t="shared" si="5"/>
        <v>0</v>
      </c>
      <c r="Q25" s="156"/>
      <c r="R25" s="118"/>
      <c r="S25" s="118"/>
      <c r="T25" s="326"/>
      <c r="U25" s="629"/>
      <c r="V25" s="630"/>
      <c r="W25" s="98">
        <f t="shared" si="6"/>
        <v>0.2</v>
      </c>
    </row>
    <row r="26" spans="1:23" ht="109.9" customHeight="1" x14ac:dyDescent="0.15">
      <c r="A26" s="316" t="s">
        <v>80</v>
      </c>
      <c r="B26" s="110"/>
      <c r="C26" s="161"/>
      <c r="D26" s="258"/>
      <c r="E26" s="264" t="str">
        <f t="shared" si="1"/>
        <v>Celda formulada</v>
      </c>
      <c r="F26" s="282"/>
      <c r="G26" s="283"/>
      <c r="H26" s="355"/>
      <c r="I26" s="274"/>
      <c r="J26" s="267" t="str">
        <f t="shared" si="2"/>
        <v>Celda formulada</v>
      </c>
      <c r="K26" s="161"/>
      <c r="L26" s="358"/>
      <c r="M26" s="272" t="str">
        <f t="shared" si="0"/>
        <v>Celda formulada</v>
      </c>
      <c r="N26" s="273" t="str">
        <f t="shared" si="3"/>
        <v>Celda formulada</v>
      </c>
      <c r="O26" s="274">
        <f t="shared" si="4"/>
        <v>0</v>
      </c>
      <c r="P26" s="263">
        <f t="shared" si="5"/>
        <v>0</v>
      </c>
      <c r="Q26" s="156"/>
      <c r="R26" s="118"/>
      <c r="S26" s="118"/>
      <c r="T26" s="326"/>
      <c r="U26" s="629"/>
      <c r="V26" s="630"/>
      <c r="W26" s="98">
        <f t="shared" si="6"/>
        <v>0.2</v>
      </c>
    </row>
    <row r="27" spans="1:23" ht="109.9" customHeight="1" thickBot="1" x14ac:dyDescent="0.2">
      <c r="A27" s="318" t="s">
        <v>81</v>
      </c>
      <c r="B27" s="112"/>
      <c r="C27" s="163"/>
      <c r="D27" s="260"/>
      <c r="E27" s="265" t="str">
        <f t="shared" si="1"/>
        <v>Celda formulada</v>
      </c>
      <c r="F27" s="284"/>
      <c r="G27" s="285"/>
      <c r="H27" s="356"/>
      <c r="I27" s="277"/>
      <c r="J27" s="268" t="str">
        <f t="shared" si="2"/>
        <v>Celda formulada</v>
      </c>
      <c r="K27" s="163"/>
      <c r="L27" s="359"/>
      <c r="M27" s="275" t="str">
        <f t="shared" si="0"/>
        <v>Celda formulada</v>
      </c>
      <c r="N27" s="276" t="str">
        <f t="shared" si="3"/>
        <v>Celda formulada</v>
      </c>
      <c r="O27" s="277">
        <f t="shared" si="4"/>
        <v>0</v>
      </c>
      <c r="P27" s="278">
        <f t="shared" si="5"/>
        <v>0</v>
      </c>
      <c r="Q27" s="157"/>
      <c r="R27" s="120"/>
      <c r="S27" s="120"/>
      <c r="T27" s="327"/>
      <c r="U27" s="629"/>
      <c r="V27" s="630"/>
      <c r="W27" s="98">
        <f t="shared" si="6"/>
        <v>0.2</v>
      </c>
    </row>
    <row r="28" spans="1:23" ht="19.899999999999999" customHeight="1" thickBot="1" x14ac:dyDescent="0.2">
      <c r="A28" s="261" t="s">
        <v>91</v>
      </c>
      <c r="B28" s="344">
        <f>IFERROR(SUM(B16:B27),0)</f>
        <v>0</v>
      </c>
      <c r="C28" s="345">
        <f>IFERROR(AVERAGE(C16:C27),0)</f>
        <v>0</v>
      </c>
      <c r="D28" s="346">
        <f>IFERROR(AVERAGE(D16:D27),0)</f>
        <v>0</v>
      </c>
      <c r="E28" s="347">
        <f>IFERROR(AVERAGE(E16:E27),0)</f>
        <v>0</v>
      </c>
      <c r="F28" s="737" t="s">
        <v>82</v>
      </c>
      <c r="G28" s="738"/>
      <c r="H28" s="348">
        <f>IFERROR(SUM(H16:H27),0)</f>
        <v>0</v>
      </c>
      <c r="I28" s="349" t="s">
        <v>82</v>
      </c>
      <c r="J28" s="350">
        <f>IFERROR(AVERAGE(J16:J27),0)</f>
        <v>0</v>
      </c>
      <c r="K28" s="350">
        <f>IFERROR(AVERAGE(K16:K27),0)</f>
        <v>0</v>
      </c>
      <c r="L28" s="351">
        <f>IFERROR(AVERAGE(L16:L27),0)</f>
        <v>0</v>
      </c>
      <c r="M28" s="352">
        <f>IFERROR(AVERAGE(M16:M27),0)</f>
        <v>0</v>
      </c>
      <c r="N28" s="255">
        <f>IFERROR(AVERAGE(N16:N27),0)</f>
        <v>0</v>
      </c>
      <c r="O28" s="256">
        <f>IFERROR((B28-H28),0)</f>
        <v>0</v>
      </c>
      <c r="P28" s="255">
        <f>IFERROR(AVERAGE(P16:P27),0)</f>
        <v>0</v>
      </c>
      <c r="Q28" s="322" t="s">
        <v>83</v>
      </c>
      <c r="R28" s="635">
        <v>0.2</v>
      </c>
      <c r="S28" s="635"/>
      <c r="T28" s="635"/>
      <c r="U28" s="631"/>
      <c r="V28" s="632"/>
      <c r="W28" s="99"/>
    </row>
    <row r="29" spans="1:23" x14ac:dyDescent="0.15">
      <c r="A29" s="95"/>
      <c r="B29" s="95"/>
      <c r="C29" s="95"/>
    </row>
    <row r="30" spans="1:23" x14ac:dyDescent="0.15">
      <c r="A30" s="95"/>
      <c r="B30" s="95"/>
      <c r="C30" s="95"/>
    </row>
    <row r="31" spans="1:23" x14ac:dyDescent="0.15">
      <c r="A31" s="95"/>
      <c r="B31" s="95"/>
      <c r="C31" s="95"/>
    </row>
    <row r="32" spans="1:23" x14ac:dyDescent="0.15">
      <c r="A32" s="95"/>
      <c r="B32" s="95"/>
      <c r="C32" s="95"/>
    </row>
    <row r="33" spans="1:3" x14ac:dyDescent="0.15">
      <c r="A33" s="95"/>
      <c r="B33" s="95"/>
      <c r="C33" s="95"/>
    </row>
    <row r="34" spans="1:3" x14ac:dyDescent="0.15">
      <c r="A34" s="95"/>
      <c r="B34" s="95"/>
      <c r="C34" s="95"/>
    </row>
    <row r="35" spans="1:3" x14ac:dyDescent="0.15">
      <c r="A35" s="95"/>
      <c r="B35" s="95"/>
      <c r="C35" s="95"/>
    </row>
  </sheetData>
  <sheetProtection algorithmName="SHA-512" hashValue="zk9OxrRXlX0Zqao2GkN4byELxisZpvWpTfmalW3gd+OndeBUjj+nrhWMw5U1GHB/o+h5U6l3arZ1XIizzW2YFQ==" saltValue="OAEhKJxxJ1aokefsC1GEAA==" spinCount="100000" sheet="1" objects="1" scenarios="1"/>
  <protectedRanges>
    <protectedRange sqref="D18:D23 C19:C23 C24:D27 Q20:Q27" name="Rango1"/>
    <protectedRange sqref="D16:D17 C16:C18 G16:G27 K16:K27 I16:I27" name="Rango1_1"/>
    <protectedRange sqref="Q16:S19 R20:S27" name="Rango1_2"/>
    <protectedRange sqref="B16:B27" name="Rango2_1"/>
    <protectedRange sqref="H16:H27" name="Rango2_1_1"/>
    <protectedRange sqref="F18:F27" name="Rango1_3"/>
    <protectedRange sqref="F16:F17" name="Rango1_1_1"/>
    <protectedRange sqref="T16:T27" name="Rango1_2_1"/>
    <protectedRange sqref="L18:L27" name="Rango2"/>
    <protectedRange sqref="L16:L17" name="Rango2_1_2"/>
  </protectedRanges>
  <mergeCells count="47">
    <mergeCell ref="F28:G28"/>
    <mergeCell ref="R28:T28"/>
    <mergeCell ref="O14:O15"/>
    <mergeCell ref="P14:P15"/>
    <mergeCell ref="Q14:Q15"/>
    <mergeCell ref="R14:R15"/>
    <mergeCell ref="S14:S15"/>
    <mergeCell ref="T14:T15"/>
    <mergeCell ref="I14:I15"/>
    <mergeCell ref="J14:J15"/>
    <mergeCell ref="K14:K15"/>
    <mergeCell ref="L14:L15"/>
    <mergeCell ref="M14:M15"/>
    <mergeCell ref="N14:N15"/>
    <mergeCell ref="H14:H15"/>
    <mergeCell ref="U8:V8"/>
    <mergeCell ref="A9:V9"/>
    <mergeCell ref="A11:V11"/>
    <mergeCell ref="A12:V12"/>
    <mergeCell ref="A13:A15"/>
    <mergeCell ref="B13:E13"/>
    <mergeCell ref="F13:M13"/>
    <mergeCell ref="N13:P13"/>
    <mergeCell ref="Q13:T13"/>
    <mergeCell ref="U13:V13"/>
    <mergeCell ref="B14:B15"/>
    <mergeCell ref="C14:C15"/>
    <mergeCell ref="D14:D15"/>
    <mergeCell ref="E14:E15"/>
    <mergeCell ref="F14:G14"/>
    <mergeCell ref="U15:V28"/>
    <mergeCell ref="A8:C8"/>
    <mergeCell ref="D8:K8"/>
    <mergeCell ref="L8:M8"/>
    <mergeCell ref="N8:P8"/>
    <mergeCell ref="S8:T8"/>
    <mergeCell ref="U7:V7"/>
    <mergeCell ref="A1:C6"/>
    <mergeCell ref="D1:U2"/>
    <mergeCell ref="V1:V2"/>
    <mergeCell ref="D3:U4"/>
    <mergeCell ref="V3:V4"/>
    <mergeCell ref="D5:U6"/>
    <mergeCell ref="A7:C7"/>
    <mergeCell ref="D7:K7"/>
    <mergeCell ref="L7:P7"/>
    <mergeCell ref="R7:T7"/>
  </mergeCells>
  <conditionalFormatting sqref="B16:D27">
    <cfRule type="containsBlanks" dxfId="65" priority="5">
      <formula>LEN(TRIM(B16))=0</formula>
    </cfRule>
  </conditionalFormatting>
  <conditionalFormatting sqref="F16:I27">
    <cfRule type="containsBlanks" dxfId="64" priority="3">
      <formula>LEN(TRIM(F16))=0</formula>
    </cfRule>
  </conditionalFormatting>
  <conditionalFormatting sqref="K16:L27">
    <cfRule type="containsBlanks" dxfId="63" priority="1">
      <formula>LEN(TRIM(K16))=0</formula>
    </cfRule>
  </conditionalFormatting>
  <conditionalFormatting sqref="N8">
    <cfRule type="containsBlanks" dxfId="62" priority="10">
      <formula>LEN(TRIM(N8))=0</formula>
    </cfRule>
  </conditionalFormatting>
  <conditionalFormatting sqref="Q16:T27">
    <cfRule type="containsBlanks" dxfId="61" priority="2">
      <formula>LEN(TRIM(Q16))=0</formula>
    </cfRule>
  </conditionalFormatting>
  <conditionalFormatting sqref="R8">
    <cfRule type="containsBlanks" dxfId="60" priority="9">
      <formula>LEN(TRIM(R8))=0</formula>
    </cfRule>
  </conditionalFormatting>
  <conditionalFormatting sqref="U7:U8">
    <cfRule type="containsBlanks" dxfId="59" priority="8">
      <formula>LEN(TRIM(U7))=0</formula>
    </cfRule>
  </conditionalFormatting>
  <dataValidations count="12">
    <dataValidation type="whole" allowBlank="1" showInputMessage="1" showErrorMessage="1" errorTitle="Información no válida" error="Por favor ingresar números entreros así:_x000a_Ej: 56" promptTitle="N° trabajadores presencial" prompt="Por favor ingresar un número que se encuentre en un rango de 0 a 999999 sin puntos (.) ni comas (,)" sqref="K16:K27" xr:uid="{7331E467-73DC-44B7-B2DA-4D83D3E15ED5}">
      <formula1>0</formula1>
      <formula2>999999</formula2>
    </dataValidation>
    <dataValidation type="decimal" allowBlank="1" showInputMessage="1" showErrorMessage="1" errorTitle="Información no válida" error="Por favor ingresar números entreros así:_x000a_Ej: 365,3600" promptTitle="Valor unitario" prompt="Por favor ingresar el valor solo del servicio de agua en un rango de 0000,0000 a 9999,0000 separando los decimales con una coma (,) y sin puntos (.)" sqref="D16:D27" xr:uid="{91DC0081-93C6-4D6E-BC17-D9ABB9ED54F6}">
      <formula1>0</formula1>
      <formula2>9999.9999</formula2>
    </dataValidation>
    <dataValidation allowBlank="1" showInputMessage="1" showErrorMessage="1" promptTitle="Observaciones" prompt="Por favor ingresar la justificación de la información ingresada, indicando las posibles razones por las cuales que pueden presentar" sqref="Q16:Q27" xr:uid="{B7D62425-2FEF-45F4-8F65-49E10E53FC9C}"/>
    <dataValidation allowBlank="1" showInputMessage="1" showErrorMessage="1" promptTitle="Anniones de mejora" prompt="Por favor ingrese aquellas acciones que se pueden ejecutar desde el territorio." sqref="R16:R27" xr:uid="{152F2C2D-6CC2-4DDD-A29D-5571AE2B19DC}"/>
    <dataValidation allowBlank="1" showInputMessage="1" showErrorMessage="1" promptTitle="Evidencias de las acciones" prompt="Por favor en forma de listado, ingrese las evidencias puntuales que soportan las acciones. " sqref="S16:S27" xr:uid="{407C092E-CFE7-400B-B2DF-11A4A0FCD048}"/>
    <dataValidation type="date" operator="greaterThanOrEqual" allowBlank="1" showInputMessage="1" showErrorMessage="1" errorTitle="Información no válida" error="Por favor ingrese la fecha mayor a la inicial así Ej: 31/01/2024_x000a_Para facturas que no indican fecha específica, por favor ingresar el último día del mes según los días facturados así: 01/01/2024 (para 28 días)" promptTitle="Fecha final" prompt="Por favor ingrese la fecha final del periodo de fecturación del servicio" sqref="G16:G27" xr:uid="{C159126A-2567-4BEA-9E91-A4B9F05B1D28}">
      <formula1>F16</formula1>
    </dataValidation>
    <dataValidation type="decimal" allowBlank="1" showInputMessage="1" showErrorMessage="1" errorTitle="Información no válida" error="Por favor ingresar los datos así:_x000a_Ej: 3265,36" promptTitle="Superficie del inmueble m2" prompt="Por favor ingresar un número que se encuentre en un rango de 0000,00000 a 99999,99999 separando los decimales con una coma (,) y sin puntos (.)" sqref="I16:I27" xr:uid="{A7A03DCD-9208-4077-8808-51DA7699821F}">
      <formula1>0</formula1>
      <formula2>99999.99999</formula2>
    </dataValidation>
    <dataValidation type="whole" allowBlank="1" showInputMessage="1" showErrorMessage="1" errorTitle="Información no válida" error="Por favor ingresar números entreros así:_x000a_Ej: 56" promptTitle="N° trabajadores presencial" prompt="Por favor ingresar un número que se encuentre en un rango de 0 a 999 sin puntos (.) ni comas (,)" sqref="C16:C27" xr:uid="{97760E0D-42EB-434C-992C-21FA80EF70DB}">
      <formula1>0</formula1>
      <formula2>999999</formula2>
    </dataValidation>
    <dataValidation type="decimal" allowBlank="1" showInputMessage="1" showErrorMessage="1" errorTitle="Información no válida" error="Por favor ingresar los datos así:_x000a_Ej: 365,3600" promptTitle="Consumo de energía" prompt="Por favor ingresar un número que se encuentre en un rango de 00000,00000 a 99999,99999 separando los decimales con una coma (,) y sin puntos (.)" sqref="B16:B27 H16:H27" xr:uid="{63F39A85-16EC-49B3-942B-1B3B1C544894}">
      <formula1>0</formula1>
      <formula2>99999.99999</formula2>
    </dataValidation>
    <dataValidation type="date" allowBlank="1" showInputMessage="1" showErrorMessage="1" errorTitle="Información no válida" error="Por favor ingrese la fecha así Ej: 01/01/2024_x000a_Para las facturas que no indican fecha específica por favor colocar el primer día del mes así: 01/01/2024" promptTitle="Fecha de facturación" prompt="Por favor ingrese la fecha del periodo facturado" sqref="F16:F27" xr:uid="{1B181531-5451-45CC-8F2E-54EC8A02DD5B}">
      <formula1>45292</formula1>
      <formula2>47118</formula2>
    </dataValidation>
    <dataValidation allowBlank="1" showInputMessage="1" showErrorMessage="1" promptTitle="Respopnsable de verificar" prompt="Por favor relacione el nombre de los profesionales que revisaron y aprobaron la información contenida mes a mes" sqref="T16:T27" xr:uid="{F40AB959-98EB-4ACC-A20D-1F89B0BE1E15}"/>
    <dataValidation type="decimal" allowBlank="1" showInputMessage="1" showErrorMessage="1" errorTitle="Información no válida" error="Por favor ingresar números entreros así:_x000a_Ej: 365,3600" promptTitle="Valor unitario" prompt="Por favor ingresar el valor solo del servicio de energía en un rango de 0000,0000 a 9999,0000 separando los decimales con una coma (,) y sin puntos (.)" sqref="L16:L27" xr:uid="{305FE647-8BE5-4B23-AD6C-2808EE44612B}">
      <formula1>0</formula1>
      <formula2>9999.9999</formula2>
    </dataValidation>
  </dataValidations>
  <printOptions horizontalCentered="1" verticalCentered="1"/>
  <pageMargins left="0.19685039370078741" right="0.19685039370078741" top="0.19685039370078741" bottom="0.19685039370078741" header="0" footer="0"/>
  <pageSetup scale="31" fitToHeight="0"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339E4CC2-54F0-41E7-9521-B0F017C084B8}">
          <x14:formula1>
            <xm:f>Desplegable!$D$3:$D$38</xm:f>
          </x14:formula1>
          <xm:sqref>N8</xm:sqref>
        </x14:dataValidation>
        <x14:dataValidation type="list" allowBlank="1" showInputMessage="1" showErrorMessage="1" xr:uid="{088B94A8-D1EF-49E2-9D5A-E412F473E6C1}">
          <x14:formula1>
            <xm:f>Desplegable!$B$3:$B$9</xm:f>
          </x14:formula1>
          <xm:sqref>D8</xm:sqref>
        </x14:dataValidation>
        <x14:dataValidation type="list" allowBlank="1" showInputMessage="1" showErrorMessage="1" xr:uid="{9665BB73-3045-430A-A3A9-BB16687164CA}">
          <x14:formula1>
            <xm:f>Desplegable!$C$3:$C$26</xm:f>
          </x14:formula1>
          <xm:sqref>D7:K7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DAFE3-A64C-46A9-8FF5-182796472DAF}">
  <sheetPr>
    <pageSetUpPr fitToPage="1"/>
  </sheetPr>
  <dimension ref="A1:AD49"/>
  <sheetViews>
    <sheetView view="pageBreakPreview" topLeftCell="S1" zoomScale="65" zoomScaleNormal="53" zoomScaleSheetLayoutView="65" workbookViewId="0">
      <selection activeCell="Z6" sqref="Z6"/>
    </sheetView>
  </sheetViews>
  <sheetFormatPr baseColWidth="10" defaultColWidth="11.5" defaultRowHeight="11.25" x14ac:dyDescent="0.15"/>
  <cols>
    <col min="1" max="1" width="18.6640625" style="102" customWidth="1"/>
    <col min="2" max="19" width="17.6640625" style="102" customWidth="1"/>
    <col min="20" max="20" width="20.6640625" style="102" customWidth="1"/>
    <col min="21" max="21" width="65.6640625" style="102" customWidth="1"/>
    <col min="22" max="23" width="30.6640625" style="102" customWidth="1"/>
    <col min="24" max="24" width="18.6640625" style="102" customWidth="1"/>
    <col min="25" max="26" width="85.5" style="102" customWidth="1"/>
    <col min="27" max="27" width="11.5" style="101"/>
    <col min="28" max="16384" width="11.5" style="102"/>
  </cols>
  <sheetData>
    <row r="1" spans="1:30" s="31" customFormat="1" ht="10.15" customHeight="1" x14ac:dyDescent="0.15">
      <c r="A1" s="662" t="e" vm="2">
        <v>#VALUE!</v>
      </c>
      <c r="B1" s="663"/>
      <c r="C1" s="664"/>
      <c r="D1" s="662" t="s">
        <v>40</v>
      </c>
      <c r="E1" s="663"/>
      <c r="F1" s="663"/>
      <c r="G1" s="663"/>
      <c r="H1" s="663"/>
      <c r="I1" s="663"/>
      <c r="J1" s="663"/>
      <c r="K1" s="663"/>
      <c r="L1" s="663"/>
      <c r="M1" s="663"/>
      <c r="N1" s="663"/>
      <c r="O1" s="663"/>
      <c r="P1" s="663"/>
      <c r="Q1" s="663"/>
      <c r="R1" s="663"/>
      <c r="S1" s="663"/>
      <c r="T1" s="663"/>
      <c r="U1" s="663"/>
      <c r="V1" s="663"/>
      <c r="W1" s="663"/>
      <c r="X1" s="663"/>
      <c r="Y1" s="664"/>
      <c r="Z1" s="649" t="s">
        <v>41</v>
      </c>
      <c r="AA1" s="87"/>
    </row>
    <row r="2" spans="1:30" s="31" customFormat="1" ht="15.6" customHeight="1" thickBot="1" x14ac:dyDescent="0.2">
      <c r="A2" s="659"/>
      <c r="B2" s="660"/>
      <c r="C2" s="661"/>
      <c r="D2" s="665"/>
      <c r="E2" s="666"/>
      <c r="F2" s="666"/>
      <c r="G2" s="666"/>
      <c r="H2" s="666"/>
      <c r="I2" s="666"/>
      <c r="J2" s="666"/>
      <c r="K2" s="666"/>
      <c r="L2" s="666"/>
      <c r="M2" s="666"/>
      <c r="N2" s="666"/>
      <c r="O2" s="666"/>
      <c r="P2" s="666"/>
      <c r="Q2" s="666"/>
      <c r="R2" s="666"/>
      <c r="S2" s="666"/>
      <c r="T2" s="666"/>
      <c r="U2" s="666"/>
      <c r="V2" s="666"/>
      <c r="W2" s="666"/>
      <c r="X2" s="666"/>
      <c r="Y2" s="667"/>
      <c r="Z2" s="650"/>
      <c r="AA2" s="87"/>
    </row>
    <row r="3" spans="1:30" s="31" customFormat="1" ht="10.15" customHeight="1" x14ac:dyDescent="0.15">
      <c r="A3" s="659"/>
      <c r="B3" s="660"/>
      <c r="C3" s="661"/>
      <c r="D3" s="651" t="s">
        <v>85</v>
      </c>
      <c r="E3" s="627"/>
      <c r="F3" s="627"/>
      <c r="G3" s="627"/>
      <c r="H3" s="627"/>
      <c r="I3" s="627"/>
      <c r="J3" s="627"/>
      <c r="K3" s="627"/>
      <c r="L3" s="627"/>
      <c r="M3" s="627"/>
      <c r="N3" s="627"/>
      <c r="O3" s="627"/>
      <c r="P3" s="627"/>
      <c r="Q3" s="627"/>
      <c r="R3" s="627"/>
      <c r="S3" s="627"/>
      <c r="T3" s="627"/>
      <c r="U3" s="627"/>
      <c r="V3" s="627"/>
      <c r="W3" s="627"/>
      <c r="X3" s="627"/>
      <c r="Y3" s="628"/>
      <c r="Z3" s="653" t="s">
        <v>321</v>
      </c>
      <c r="AA3" s="87"/>
    </row>
    <row r="4" spans="1:30" s="31" customFormat="1" ht="10.9" customHeight="1" thickBot="1" x14ac:dyDescent="0.2">
      <c r="A4" s="659"/>
      <c r="B4" s="660"/>
      <c r="C4" s="661"/>
      <c r="D4" s="631"/>
      <c r="E4" s="652"/>
      <c r="F4" s="652"/>
      <c r="G4" s="652"/>
      <c r="H4" s="652"/>
      <c r="I4" s="652"/>
      <c r="J4" s="652"/>
      <c r="K4" s="652"/>
      <c r="L4" s="652"/>
      <c r="M4" s="652"/>
      <c r="N4" s="652"/>
      <c r="O4" s="652"/>
      <c r="P4" s="652"/>
      <c r="Q4" s="652"/>
      <c r="R4" s="652"/>
      <c r="S4" s="652"/>
      <c r="T4" s="652"/>
      <c r="U4" s="652"/>
      <c r="V4" s="652"/>
      <c r="W4" s="652"/>
      <c r="X4" s="652"/>
      <c r="Y4" s="632"/>
      <c r="Z4" s="654"/>
      <c r="AA4" s="87"/>
    </row>
    <row r="5" spans="1:30" s="31" customFormat="1" ht="19.149999999999999" customHeight="1" thickBot="1" x14ac:dyDescent="0.2">
      <c r="A5" s="659"/>
      <c r="B5" s="660"/>
      <c r="C5" s="661"/>
      <c r="D5" s="651" t="s">
        <v>240</v>
      </c>
      <c r="E5" s="627"/>
      <c r="F5" s="627"/>
      <c r="G5" s="627"/>
      <c r="H5" s="627"/>
      <c r="I5" s="627"/>
      <c r="J5" s="627"/>
      <c r="K5" s="627"/>
      <c r="L5" s="627"/>
      <c r="M5" s="627"/>
      <c r="N5" s="627"/>
      <c r="O5" s="627"/>
      <c r="P5" s="627"/>
      <c r="Q5" s="627"/>
      <c r="R5" s="627"/>
      <c r="S5" s="627"/>
      <c r="T5" s="627"/>
      <c r="U5" s="627"/>
      <c r="V5" s="627"/>
      <c r="W5" s="627"/>
      <c r="X5" s="627"/>
      <c r="Y5" s="628"/>
      <c r="Z5" s="360" t="s">
        <v>322</v>
      </c>
      <c r="AA5" s="87"/>
    </row>
    <row r="6" spans="1:30" s="31" customFormat="1" ht="17.45" customHeight="1" thickBot="1" x14ac:dyDescent="0.2">
      <c r="A6" s="665"/>
      <c r="B6" s="666"/>
      <c r="C6" s="667"/>
      <c r="D6" s="631"/>
      <c r="E6" s="652"/>
      <c r="F6" s="652"/>
      <c r="G6" s="652"/>
      <c r="H6" s="652"/>
      <c r="I6" s="652"/>
      <c r="J6" s="652"/>
      <c r="K6" s="652"/>
      <c r="L6" s="652"/>
      <c r="M6" s="652"/>
      <c r="N6" s="652"/>
      <c r="O6" s="652"/>
      <c r="P6" s="652"/>
      <c r="Q6" s="652"/>
      <c r="R6" s="652"/>
      <c r="S6" s="652"/>
      <c r="T6" s="652"/>
      <c r="U6" s="652"/>
      <c r="V6" s="652"/>
      <c r="W6" s="652"/>
      <c r="X6" s="652"/>
      <c r="Y6" s="632"/>
      <c r="Z6" s="361" t="s">
        <v>316</v>
      </c>
      <c r="AA6" s="87"/>
    </row>
    <row r="7" spans="1:30" s="91" customFormat="1" ht="33" customHeight="1" thickBot="1" x14ac:dyDescent="0.25">
      <c r="A7" s="656" t="s">
        <v>275</v>
      </c>
      <c r="B7" s="657"/>
      <c r="C7" s="658"/>
      <c r="D7" s="668" t="s">
        <v>43</v>
      </c>
      <c r="E7" s="669"/>
      <c r="F7" s="669"/>
      <c r="G7" s="669"/>
      <c r="H7" s="669"/>
      <c r="I7" s="669"/>
      <c r="J7" s="669"/>
      <c r="K7" s="669"/>
      <c r="L7" s="656" t="s">
        <v>268</v>
      </c>
      <c r="M7" s="657"/>
      <c r="N7" s="657"/>
      <c r="O7" s="657"/>
      <c r="P7" s="658"/>
      <c r="Q7" s="871" t="s">
        <v>237</v>
      </c>
      <c r="R7" s="872"/>
      <c r="S7" s="872"/>
      <c r="T7" s="872"/>
      <c r="U7" s="872"/>
      <c r="V7" s="682" t="s">
        <v>45</v>
      </c>
      <c r="W7" s="682"/>
      <c r="X7" s="873"/>
      <c r="Y7" s="739" t="s">
        <v>278</v>
      </c>
      <c r="Z7" s="740"/>
      <c r="AA7" s="184"/>
    </row>
    <row r="8" spans="1:30" s="91" customFormat="1" ht="33" customHeight="1" thickBot="1" x14ac:dyDescent="0.25">
      <c r="A8" s="656" t="s">
        <v>276</v>
      </c>
      <c r="B8" s="657"/>
      <c r="C8" s="658"/>
      <c r="D8" s="668" t="s">
        <v>108</v>
      </c>
      <c r="E8" s="669"/>
      <c r="F8" s="669"/>
      <c r="G8" s="669"/>
      <c r="H8" s="669"/>
      <c r="I8" s="669"/>
      <c r="J8" s="669"/>
      <c r="K8" s="670"/>
      <c r="L8" s="656" t="s">
        <v>112</v>
      </c>
      <c r="M8" s="658"/>
      <c r="N8" s="778" t="s">
        <v>266</v>
      </c>
      <c r="O8" s="669"/>
      <c r="P8" s="669"/>
      <c r="Q8" s="669"/>
      <c r="R8" s="669"/>
      <c r="S8" s="670"/>
      <c r="T8" s="776" t="s">
        <v>89</v>
      </c>
      <c r="U8" s="777"/>
      <c r="V8" s="328" t="s">
        <v>252</v>
      </c>
      <c r="W8" s="656" t="s">
        <v>46</v>
      </c>
      <c r="X8" s="657"/>
      <c r="Y8" s="705" t="s">
        <v>277</v>
      </c>
      <c r="Z8" s="706"/>
      <c r="AA8" s="185"/>
      <c r="AB8" s="185"/>
      <c r="AC8" s="185"/>
      <c r="AD8" s="185"/>
    </row>
    <row r="9" spans="1:30" s="180" customFormat="1" ht="64.900000000000006" customHeight="1" x14ac:dyDescent="0.2">
      <c r="A9" s="678" t="s">
        <v>309</v>
      </c>
      <c r="B9" s="678"/>
      <c r="C9" s="678"/>
      <c r="D9" s="678"/>
      <c r="E9" s="678"/>
      <c r="F9" s="678"/>
      <c r="G9" s="678"/>
      <c r="H9" s="678"/>
      <c r="I9" s="678"/>
      <c r="J9" s="678"/>
      <c r="K9" s="678"/>
      <c r="L9" s="678"/>
      <c r="M9" s="678"/>
      <c r="N9" s="678"/>
      <c r="O9" s="678"/>
      <c r="P9" s="678"/>
      <c r="Q9" s="678"/>
      <c r="R9" s="678"/>
      <c r="S9" s="678"/>
      <c r="T9" s="678"/>
      <c r="U9" s="678"/>
      <c r="V9" s="678"/>
      <c r="W9" s="678"/>
      <c r="X9" s="678"/>
      <c r="Y9" s="678"/>
      <c r="Z9" s="678"/>
    </row>
    <row r="10" spans="1:30" s="31" customFormat="1" ht="5.45" customHeight="1" thickBot="1" x14ac:dyDescent="0.2">
      <c r="A10" s="362"/>
      <c r="B10" s="362"/>
      <c r="C10" s="362"/>
      <c r="D10" s="362"/>
      <c r="E10" s="362"/>
      <c r="F10" s="362"/>
      <c r="G10" s="362"/>
      <c r="H10" s="362"/>
      <c r="I10" s="363"/>
      <c r="J10" s="363"/>
      <c r="K10" s="363"/>
      <c r="L10" s="363"/>
      <c r="M10" s="363"/>
      <c r="N10" s="363"/>
      <c r="O10" s="363"/>
      <c r="P10" s="363"/>
      <c r="Q10" s="363"/>
      <c r="R10" s="363"/>
      <c r="S10" s="363"/>
      <c r="T10" s="363"/>
      <c r="U10" s="363"/>
      <c r="V10" s="363"/>
      <c r="W10" s="363"/>
      <c r="X10" s="363"/>
      <c r="Y10" s="363"/>
      <c r="Z10" s="363"/>
      <c r="AA10" s="87"/>
    </row>
    <row r="11" spans="1:30" s="32" customFormat="1" ht="18.75" thickBot="1" x14ac:dyDescent="0.3">
      <c r="A11" s="868" t="s">
        <v>47</v>
      </c>
      <c r="B11" s="869"/>
      <c r="C11" s="869"/>
      <c r="D11" s="869"/>
      <c r="E11" s="869"/>
      <c r="F11" s="869"/>
      <c r="G11" s="869"/>
      <c r="H11" s="869"/>
      <c r="I11" s="869"/>
      <c r="J11" s="869"/>
      <c r="K11" s="869"/>
      <c r="L11" s="869"/>
      <c r="M11" s="869"/>
      <c r="N11" s="869"/>
      <c r="O11" s="869"/>
      <c r="P11" s="869"/>
      <c r="Q11" s="869"/>
      <c r="R11" s="869"/>
      <c r="S11" s="869"/>
      <c r="T11" s="869"/>
      <c r="U11" s="869"/>
      <c r="V11" s="869"/>
      <c r="W11" s="869"/>
      <c r="X11" s="869"/>
      <c r="Y11" s="869"/>
      <c r="Z11" s="870"/>
      <c r="AA11" s="88"/>
    </row>
    <row r="12" spans="1:30" s="31" customFormat="1" ht="18" customHeight="1" thickBot="1" x14ac:dyDescent="0.2">
      <c r="A12" s="656" t="s">
        <v>48</v>
      </c>
      <c r="B12" s="682"/>
      <c r="C12" s="682"/>
      <c r="D12" s="682"/>
      <c r="E12" s="682"/>
      <c r="F12" s="682"/>
      <c r="G12" s="682"/>
      <c r="H12" s="682"/>
      <c r="I12" s="682"/>
      <c r="J12" s="682"/>
      <c r="K12" s="682"/>
      <c r="L12" s="682"/>
      <c r="M12" s="682"/>
      <c r="N12" s="682"/>
      <c r="O12" s="682"/>
      <c r="P12" s="682"/>
      <c r="Q12" s="682"/>
      <c r="R12" s="682"/>
      <c r="S12" s="682"/>
      <c r="T12" s="682"/>
      <c r="U12" s="682"/>
      <c r="V12" s="682"/>
      <c r="W12" s="657"/>
      <c r="X12" s="657"/>
      <c r="Y12" s="657"/>
      <c r="Z12" s="677"/>
      <c r="AA12" s="87"/>
    </row>
    <row r="13" spans="1:30" s="31" customFormat="1" ht="16.899999999999999" customHeight="1" thickBot="1" x14ac:dyDescent="0.2">
      <c r="A13" s="683" t="s">
        <v>49</v>
      </c>
      <c r="B13" s="847" t="s">
        <v>92</v>
      </c>
      <c r="C13" s="848"/>
      <c r="D13" s="848"/>
      <c r="E13" s="848"/>
      <c r="F13" s="848"/>
      <c r="G13" s="849"/>
      <c r="H13" s="850" t="s">
        <v>94</v>
      </c>
      <c r="I13" s="851"/>
      <c r="J13" s="851"/>
      <c r="K13" s="851"/>
      <c r="L13" s="851"/>
      <c r="M13" s="851"/>
      <c r="N13" s="851"/>
      <c r="O13" s="852" t="s">
        <v>95</v>
      </c>
      <c r="P13" s="853"/>
      <c r="Q13" s="853"/>
      <c r="R13" s="853"/>
      <c r="S13" s="853"/>
      <c r="T13" s="854"/>
      <c r="U13" s="833" t="s">
        <v>53</v>
      </c>
      <c r="V13" s="833"/>
      <c r="W13" s="833"/>
      <c r="X13" s="807"/>
      <c r="Y13" s="656" t="s">
        <v>54</v>
      </c>
      <c r="Z13" s="677"/>
      <c r="AA13" s="87"/>
    </row>
    <row r="14" spans="1:30" s="31" customFormat="1" ht="15" customHeight="1" thickBot="1" x14ac:dyDescent="0.2">
      <c r="A14" s="683"/>
      <c r="B14" s="855" t="s">
        <v>57</v>
      </c>
      <c r="C14" s="856"/>
      <c r="D14" s="855" t="s">
        <v>242</v>
      </c>
      <c r="E14" s="857"/>
      <c r="F14" s="856"/>
      <c r="G14" s="858" t="s">
        <v>287</v>
      </c>
      <c r="H14" s="860" t="s">
        <v>97</v>
      </c>
      <c r="I14" s="860" t="s">
        <v>98</v>
      </c>
      <c r="J14" s="860" t="s">
        <v>99</v>
      </c>
      <c r="K14" s="860" t="s">
        <v>100</v>
      </c>
      <c r="L14" s="860" t="s">
        <v>101</v>
      </c>
      <c r="M14" s="860" t="s">
        <v>102</v>
      </c>
      <c r="N14" s="862"/>
      <c r="O14" s="841" t="s">
        <v>97</v>
      </c>
      <c r="P14" s="843" t="s">
        <v>98</v>
      </c>
      <c r="Q14" s="843" t="s">
        <v>99</v>
      </c>
      <c r="R14" s="843" t="s">
        <v>100</v>
      </c>
      <c r="S14" s="843" t="s">
        <v>101</v>
      </c>
      <c r="T14" s="845" t="s">
        <v>102</v>
      </c>
      <c r="U14" s="676" t="s">
        <v>59</v>
      </c>
      <c r="V14" s="864" t="s">
        <v>60</v>
      </c>
      <c r="W14" s="866" t="s">
        <v>61</v>
      </c>
      <c r="X14" s="625" t="s">
        <v>241</v>
      </c>
      <c r="Y14" s="705" t="s">
        <v>306</v>
      </c>
      <c r="Z14" s="706"/>
      <c r="AA14" s="87"/>
    </row>
    <row r="15" spans="1:30" s="31" customFormat="1" ht="47.45" customHeight="1" thickBot="1" x14ac:dyDescent="0.2">
      <c r="A15" s="684"/>
      <c r="B15" s="365" t="s">
        <v>64</v>
      </c>
      <c r="C15" s="311" t="s">
        <v>65</v>
      </c>
      <c r="D15" s="366" t="s">
        <v>97</v>
      </c>
      <c r="E15" s="367" t="s">
        <v>253</v>
      </c>
      <c r="F15" s="329" t="s">
        <v>254</v>
      </c>
      <c r="G15" s="859"/>
      <c r="H15" s="861"/>
      <c r="I15" s="861"/>
      <c r="J15" s="861"/>
      <c r="K15" s="861"/>
      <c r="L15" s="861"/>
      <c r="M15" s="861"/>
      <c r="N15" s="863"/>
      <c r="O15" s="842"/>
      <c r="P15" s="844"/>
      <c r="Q15" s="844"/>
      <c r="R15" s="844"/>
      <c r="S15" s="844"/>
      <c r="T15" s="846"/>
      <c r="U15" s="823"/>
      <c r="V15" s="865"/>
      <c r="W15" s="867"/>
      <c r="X15" s="626"/>
      <c r="Y15" s="292"/>
      <c r="Z15" s="293"/>
      <c r="AA15" s="87"/>
    </row>
    <row r="16" spans="1:30" ht="100.15" customHeight="1" x14ac:dyDescent="0.15">
      <c r="A16" s="312" t="s">
        <v>66</v>
      </c>
      <c r="B16" s="368"/>
      <c r="C16" s="369"/>
      <c r="D16" s="789" t="s">
        <v>279</v>
      </c>
      <c r="E16" s="271"/>
      <c r="F16" s="370"/>
      <c r="G16" s="371"/>
      <c r="H16" s="789" t="s">
        <v>279</v>
      </c>
      <c r="I16" s="271"/>
      <c r="J16" s="271"/>
      <c r="K16" s="792" t="s">
        <v>67</v>
      </c>
      <c r="L16" s="728" t="s">
        <v>262</v>
      </c>
      <c r="M16" s="794" t="s">
        <v>288</v>
      </c>
      <c r="N16" s="795"/>
      <c r="O16" s="800" t="s">
        <v>279</v>
      </c>
      <c r="P16" s="274"/>
      <c r="Q16" s="274"/>
      <c r="R16" s="792" t="s">
        <v>67</v>
      </c>
      <c r="S16" s="728" t="s">
        <v>262</v>
      </c>
      <c r="T16" s="838" t="s">
        <v>288</v>
      </c>
      <c r="U16" s="710" t="s">
        <v>293</v>
      </c>
      <c r="V16" s="780" t="s">
        <v>294</v>
      </c>
      <c r="W16" s="780" t="s">
        <v>295</v>
      </c>
      <c r="X16" s="783" t="s">
        <v>283</v>
      </c>
      <c r="Y16" s="297"/>
      <c r="Z16" s="298"/>
      <c r="AA16" s="108">
        <f t="shared" ref="AA16:AA27" si="0">$V$28</f>
        <v>0.2</v>
      </c>
    </row>
    <row r="17" spans="1:27" ht="100.15" customHeight="1" x14ac:dyDescent="0.15">
      <c r="A17" s="316" t="s">
        <v>71</v>
      </c>
      <c r="B17" s="750" t="s">
        <v>280</v>
      </c>
      <c r="C17" s="751" t="s">
        <v>281</v>
      </c>
      <c r="D17" s="790"/>
      <c r="E17" s="730" t="s">
        <v>284</v>
      </c>
      <c r="F17" s="802" t="s">
        <v>285</v>
      </c>
      <c r="G17" s="803" t="s">
        <v>286</v>
      </c>
      <c r="H17" s="790"/>
      <c r="I17" s="730" t="s">
        <v>289</v>
      </c>
      <c r="J17" s="791" t="s">
        <v>290</v>
      </c>
      <c r="K17" s="793"/>
      <c r="L17" s="729"/>
      <c r="M17" s="796"/>
      <c r="N17" s="797"/>
      <c r="O17" s="801"/>
      <c r="P17" s="730" t="s">
        <v>291</v>
      </c>
      <c r="Q17" s="791" t="s">
        <v>292</v>
      </c>
      <c r="R17" s="793"/>
      <c r="S17" s="729"/>
      <c r="T17" s="839"/>
      <c r="U17" s="711"/>
      <c r="V17" s="781"/>
      <c r="W17" s="781"/>
      <c r="X17" s="784"/>
      <c r="Y17" s="297"/>
      <c r="Z17" s="298"/>
      <c r="AA17" s="108">
        <f t="shared" si="0"/>
        <v>0.2</v>
      </c>
    </row>
    <row r="18" spans="1:27" ht="100.15" customHeight="1" x14ac:dyDescent="0.15">
      <c r="A18" s="316" t="s">
        <v>72</v>
      </c>
      <c r="B18" s="750"/>
      <c r="C18" s="751"/>
      <c r="D18" s="790"/>
      <c r="E18" s="730"/>
      <c r="F18" s="802"/>
      <c r="G18" s="804"/>
      <c r="H18" s="790"/>
      <c r="I18" s="730"/>
      <c r="J18" s="791"/>
      <c r="K18" s="372" t="str">
        <f t="shared" ref="K18:K27" si="1">IFERROR(B35/I18,"Celda formulada")</f>
        <v>Celda formulada</v>
      </c>
      <c r="L18" s="372" t="str">
        <f t="shared" ref="L18:L27" si="2">IFERROR(J18/I18,"Celda formulada")</f>
        <v>Celda formulada</v>
      </c>
      <c r="M18" s="796"/>
      <c r="N18" s="797"/>
      <c r="O18" s="801"/>
      <c r="P18" s="730"/>
      <c r="Q18" s="791"/>
      <c r="R18" s="372" t="str">
        <f t="shared" ref="R18:R27" si="3">IFERROR(B35/P18,"Celda formulada")</f>
        <v>Celda formulada</v>
      </c>
      <c r="S18" s="372" t="str">
        <f t="shared" ref="S18:S27" si="4">IFERROR(Q18/P18,"Celda formulada")</f>
        <v>Celda formulada</v>
      </c>
      <c r="T18" s="839"/>
      <c r="U18" s="711"/>
      <c r="V18" s="781"/>
      <c r="W18" s="781"/>
      <c r="X18" s="784"/>
      <c r="Y18" s="297"/>
      <c r="Z18" s="298"/>
      <c r="AA18" s="108">
        <f t="shared" si="0"/>
        <v>0.2</v>
      </c>
    </row>
    <row r="19" spans="1:27" ht="100.15" customHeight="1" x14ac:dyDescent="0.15">
      <c r="A19" s="316" t="s">
        <v>73</v>
      </c>
      <c r="B19" s="750"/>
      <c r="C19" s="751"/>
      <c r="D19" s="790"/>
      <c r="E19" s="730"/>
      <c r="F19" s="802"/>
      <c r="G19" s="804"/>
      <c r="H19" s="790"/>
      <c r="I19" s="730"/>
      <c r="J19" s="791"/>
      <c r="K19" s="372" t="str">
        <f t="shared" si="1"/>
        <v>Celda formulada</v>
      </c>
      <c r="L19" s="372" t="str">
        <f t="shared" si="2"/>
        <v>Celda formulada</v>
      </c>
      <c r="M19" s="796"/>
      <c r="N19" s="797"/>
      <c r="O19" s="801"/>
      <c r="P19" s="730"/>
      <c r="Q19" s="791"/>
      <c r="R19" s="372" t="str">
        <f t="shared" si="3"/>
        <v>Celda formulada</v>
      </c>
      <c r="S19" s="372" t="str">
        <f t="shared" si="4"/>
        <v>Celda formulada</v>
      </c>
      <c r="T19" s="839"/>
      <c r="U19" s="711"/>
      <c r="V19" s="781"/>
      <c r="W19" s="781"/>
      <c r="X19" s="784"/>
      <c r="Y19" s="297"/>
      <c r="Z19" s="298"/>
      <c r="AA19" s="108">
        <f t="shared" si="0"/>
        <v>0.2</v>
      </c>
    </row>
    <row r="20" spans="1:27" ht="100.15" customHeight="1" x14ac:dyDescent="0.15">
      <c r="A20" s="316" t="s">
        <v>74</v>
      </c>
      <c r="B20" s="750"/>
      <c r="C20" s="751"/>
      <c r="D20" s="790"/>
      <c r="E20" s="730"/>
      <c r="F20" s="802"/>
      <c r="G20" s="804"/>
      <c r="H20" s="790"/>
      <c r="I20" s="730"/>
      <c r="J20" s="791"/>
      <c r="K20" s="372" t="str">
        <f t="shared" si="1"/>
        <v>Celda formulada</v>
      </c>
      <c r="L20" s="372" t="str">
        <f t="shared" si="2"/>
        <v>Celda formulada</v>
      </c>
      <c r="M20" s="796"/>
      <c r="N20" s="797"/>
      <c r="O20" s="801"/>
      <c r="P20" s="730"/>
      <c r="Q20" s="791"/>
      <c r="R20" s="372" t="str">
        <f t="shared" si="3"/>
        <v>Celda formulada</v>
      </c>
      <c r="S20" s="372" t="str">
        <f t="shared" si="4"/>
        <v>Celda formulada</v>
      </c>
      <c r="T20" s="839"/>
      <c r="U20" s="711"/>
      <c r="V20" s="781"/>
      <c r="W20" s="781"/>
      <c r="X20" s="784"/>
      <c r="Y20" s="297"/>
      <c r="Z20" s="298"/>
      <c r="AA20" s="108">
        <f t="shared" si="0"/>
        <v>0.2</v>
      </c>
    </row>
    <row r="21" spans="1:27" ht="100.15" customHeight="1" x14ac:dyDescent="0.15">
      <c r="A21" s="316" t="s">
        <v>75</v>
      </c>
      <c r="B21" s="750"/>
      <c r="C21" s="751"/>
      <c r="D21" s="790"/>
      <c r="E21" s="730"/>
      <c r="F21" s="802"/>
      <c r="G21" s="804"/>
      <c r="H21" s="790"/>
      <c r="I21" s="730"/>
      <c r="J21" s="791"/>
      <c r="K21" s="372" t="str">
        <f t="shared" si="1"/>
        <v>Celda formulada</v>
      </c>
      <c r="L21" s="372" t="str">
        <f t="shared" si="2"/>
        <v>Celda formulada</v>
      </c>
      <c r="M21" s="796"/>
      <c r="N21" s="797"/>
      <c r="O21" s="801"/>
      <c r="P21" s="730"/>
      <c r="Q21" s="791"/>
      <c r="R21" s="372" t="str">
        <f t="shared" si="3"/>
        <v>Celda formulada</v>
      </c>
      <c r="S21" s="372" t="str">
        <f t="shared" si="4"/>
        <v>Celda formulada</v>
      </c>
      <c r="T21" s="839"/>
      <c r="U21" s="711"/>
      <c r="V21" s="781"/>
      <c r="W21" s="781"/>
      <c r="X21" s="784"/>
      <c r="Y21" s="297"/>
      <c r="Z21" s="298"/>
      <c r="AA21" s="108">
        <f t="shared" si="0"/>
        <v>0.2</v>
      </c>
    </row>
    <row r="22" spans="1:27" ht="100.15" customHeight="1" x14ac:dyDescent="0.15">
      <c r="A22" s="316" t="s">
        <v>76</v>
      </c>
      <c r="B22" s="750"/>
      <c r="C22" s="751"/>
      <c r="D22" s="373"/>
      <c r="E22" s="730"/>
      <c r="F22" s="802"/>
      <c r="G22" s="804"/>
      <c r="H22" s="373"/>
      <c r="I22" s="730"/>
      <c r="J22" s="791"/>
      <c r="K22" s="372" t="str">
        <f t="shared" si="1"/>
        <v>Celda formulada</v>
      </c>
      <c r="L22" s="372" t="str">
        <f t="shared" si="2"/>
        <v>Celda formulada</v>
      </c>
      <c r="M22" s="796"/>
      <c r="N22" s="797"/>
      <c r="O22" s="374"/>
      <c r="P22" s="730"/>
      <c r="Q22" s="791"/>
      <c r="R22" s="372" t="str">
        <f t="shared" si="3"/>
        <v>Celda formulada</v>
      </c>
      <c r="S22" s="372" t="str">
        <f t="shared" si="4"/>
        <v>Celda formulada</v>
      </c>
      <c r="T22" s="839"/>
      <c r="U22" s="711"/>
      <c r="V22" s="781"/>
      <c r="W22" s="781"/>
      <c r="X22" s="784"/>
      <c r="Y22" s="297"/>
      <c r="Z22" s="298"/>
      <c r="AA22" s="108">
        <f t="shared" si="0"/>
        <v>0.2</v>
      </c>
    </row>
    <row r="23" spans="1:27" ht="100.15" customHeight="1" x14ac:dyDescent="0.15">
      <c r="A23" s="316" t="s">
        <v>77</v>
      </c>
      <c r="B23" s="750"/>
      <c r="C23" s="751"/>
      <c r="D23" s="373"/>
      <c r="E23" s="730"/>
      <c r="F23" s="802"/>
      <c r="G23" s="804"/>
      <c r="H23" s="373"/>
      <c r="I23" s="730"/>
      <c r="J23" s="791"/>
      <c r="K23" s="372" t="str">
        <f t="shared" si="1"/>
        <v>Celda formulada</v>
      </c>
      <c r="L23" s="372" t="str">
        <f t="shared" si="2"/>
        <v>Celda formulada</v>
      </c>
      <c r="M23" s="796"/>
      <c r="N23" s="797"/>
      <c r="O23" s="374"/>
      <c r="P23" s="730"/>
      <c r="Q23" s="791"/>
      <c r="R23" s="372" t="str">
        <f t="shared" si="3"/>
        <v>Celda formulada</v>
      </c>
      <c r="S23" s="372" t="str">
        <f t="shared" si="4"/>
        <v>Celda formulada</v>
      </c>
      <c r="T23" s="839"/>
      <c r="U23" s="711"/>
      <c r="V23" s="781"/>
      <c r="W23" s="781"/>
      <c r="X23" s="784"/>
      <c r="Y23" s="297"/>
      <c r="Z23" s="298"/>
      <c r="AA23" s="108">
        <f t="shared" si="0"/>
        <v>0.2</v>
      </c>
    </row>
    <row r="24" spans="1:27" ht="100.15" customHeight="1" x14ac:dyDescent="0.15">
      <c r="A24" s="316" t="s">
        <v>78</v>
      </c>
      <c r="B24" s="750"/>
      <c r="C24" s="751"/>
      <c r="D24" s="373"/>
      <c r="E24" s="730"/>
      <c r="F24" s="802"/>
      <c r="G24" s="804"/>
      <c r="H24" s="373"/>
      <c r="I24" s="730"/>
      <c r="J24" s="791"/>
      <c r="K24" s="372" t="str">
        <f t="shared" si="1"/>
        <v>Celda formulada</v>
      </c>
      <c r="L24" s="372" t="str">
        <f t="shared" si="2"/>
        <v>Celda formulada</v>
      </c>
      <c r="M24" s="796"/>
      <c r="N24" s="797"/>
      <c r="O24" s="374"/>
      <c r="P24" s="730"/>
      <c r="Q24" s="791"/>
      <c r="R24" s="372" t="str">
        <f t="shared" si="3"/>
        <v>Celda formulada</v>
      </c>
      <c r="S24" s="372" t="str">
        <f t="shared" si="4"/>
        <v>Celda formulada</v>
      </c>
      <c r="T24" s="839"/>
      <c r="U24" s="711"/>
      <c r="V24" s="781"/>
      <c r="W24" s="781"/>
      <c r="X24" s="784"/>
      <c r="Y24" s="297"/>
      <c r="Z24" s="298"/>
      <c r="AA24" s="108">
        <f t="shared" si="0"/>
        <v>0.2</v>
      </c>
    </row>
    <row r="25" spans="1:27" ht="100.15" customHeight="1" x14ac:dyDescent="0.15">
      <c r="A25" s="316" t="s">
        <v>79</v>
      </c>
      <c r="B25" s="750"/>
      <c r="C25" s="751"/>
      <c r="D25" s="373"/>
      <c r="E25" s="730"/>
      <c r="F25" s="802"/>
      <c r="G25" s="805"/>
      <c r="H25" s="373"/>
      <c r="I25" s="730"/>
      <c r="J25" s="791"/>
      <c r="K25" s="372" t="str">
        <f t="shared" si="1"/>
        <v>Celda formulada</v>
      </c>
      <c r="L25" s="372" t="str">
        <f t="shared" si="2"/>
        <v>Celda formulada</v>
      </c>
      <c r="M25" s="796"/>
      <c r="N25" s="797"/>
      <c r="O25" s="374"/>
      <c r="P25" s="730"/>
      <c r="Q25" s="791"/>
      <c r="R25" s="372" t="str">
        <f t="shared" si="3"/>
        <v>Celda formulada</v>
      </c>
      <c r="S25" s="372" t="str">
        <f t="shared" si="4"/>
        <v>Celda formulada</v>
      </c>
      <c r="T25" s="839"/>
      <c r="U25" s="711"/>
      <c r="V25" s="781"/>
      <c r="W25" s="781"/>
      <c r="X25" s="784"/>
      <c r="Y25" s="297"/>
      <c r="Z25" s="298"/>
      <c r="AA25" s="108">
        <f t="shared" si="0"/>
        <v>0.2</v>
      </c>
    </row>
    <row r="26" spans="1:27" ht="100.15" customHeight="1" x14ac:dyDescent="0.15">
      <c r="A26" s="316" t="s">
        <v>80</v>
      </c>
      <c r="B26" s="750"/>
      <c r="C26" s="751"/>
      <c r="D26" s="373"/>
      <c r="E26" s="730"/>
      <c r="F26" s="802"/>
      <c r="G26" s="375"/>
      <c r="H26" s="373"/>
      <c r="I26" s="730"/>
      <c r="J26" s="791"/>
      <c r="K26" s="372" t="str">
        <f t="shared" si="1"/>
        <v>Celda formulada</v>
      </c>
      <c r="L26" s="372" t="str">
        <f t="shared" si="2"/>
        <v>Celda formulada</v>
      </c>
      <c r="M26" s="796"/>
      <c r="N26" s="797"/>
      <c r="O26" s="374"/>
      <c r="P26" s="730"/>
      <c r="Q26" s="791"/>
      <c r="R26" s="372" t="str">
        <f t="shared" si="3"/>
        <v>Celda formulada</v>
      </c>
      <c r="S26" s="372" t="str">
        <f t="shared" si="4"/>
        <v>Celda formulada</v>
      </c>
      <c r="T26" s="839"/>
      <c r="U26" s="711"/>
      <c r="V26" s="781"/>
      <c r="W26" s="781"/>
      <c r="X26" s="784"/>
      <c r="Y26" s="297"/>
      <c r="Z26" s="298"/>
      <c r="AA26" s="108">
        <f t="shared" si="0"/>
        <v>0.2</v>
      </c>
    </row>
    <row r="27" spans="1:27" ht="100.15" customHeight="1" thickBot="1" x14ac:dyDescent="0.2">
      <c r="A27" s="318" t="s">
        <v>81</v>
      </c>
      <c r="B27" s="319"/>
      <c r="C27" s="320"/>
      <c r="D27" s="376"/>
      <c r="E27" s="277"/>
      <c r="F27" s="377"/>
      <c r="G27" s="378"/>
      <c r="H27" s="376"/>
      <c r="I27" s="277"/>
      <c r="J27" s="277"/>
      <c r="K27" s="379" t="str">
        <f t="shared" si="1"/>
        <v>Celda formulada</v>
      </c>
      <c r="L27" s="379" t="str">
        <f t="shared" si="2"/>
        <v>Celda formulada</v>
      </c>
      <c r="M27" s="798"/>
      <c r="N27" s="799"/>
      <c r="O27" s="380"/>
      <c r="P27" s="274"/>
      <c r="Q27" s="274"/>
      <c r="R27" s="372" t="str">
        <f t="shared" si="3"/>
        <v>Celda formulada</v>
      </c>
      <c r="S27" s="372" t="str">
        <f t="shared" si="4"/>
        <v>Celda formulada</v>
      </c>
      <c r="T27" s="840"/>
      <c r="U27" s="712"/>
      <c r="V27" s="782"/>
      <c r="W27" s="782"/>
      <c r="X27" s="785"/>
      <c r="Y27" s="297"/>
      <c r="Z27" s="298"/>
      <c r="AA27" s="108">
        <f t="shared" si="0"/>
        <v>0.2</v>
      </c>
    </row>
    <row r="28" spans="1:27" s="31" customFormat="1" ht="25.15" customHeight="1" thickBot="1" x14ac:dyDescent="0.2">
      <c r="A28" s="381" t="s">
        <v>91</v>
      </c>
      <c r="B28" s="821" t="s">
        <v>82</v>
      </c>
      <c r="C28" s="822"/>
      <c r="D28" s="382" t="s">
        <v>82</v>
      </c>
      <c r="E28" s="383">
        <f>IFERROR(AVERAGEIF(E16:E27,"&gt;0",E16:E27),0)</f>
        <v>0</v>
      </c>
      <c r="F28" s="383">
        <f>IFERROR(AVERAGE(F16:F27),0)</f>
        <v>0</v>
      </c>
      <c r="G28" s="384">
        <f>IFERROR(AVERAGEIF(G16:G27,"&gt;0",G16:G27),0)</f>
        <v>0</v>
      </c>
      <c r="H28" s="385"/>
      <c r="I28" s="386">
        <f>IFERROR(SUM(I16:I27),0)</f>
        <v>0</v>
      </c>
      <c r="J28" s="386">
        <f>IFERROR(SUM(J16:J27),0)</f>
        <v>0</v>
      </c>
      <c r="K28" s="387">
        <f>IFERROR(AVERAGEIF(K16:K27,"&gt;0",K16:K27),0)</f>
        <v>0</v>
      </c>
      <c r="L28" s="387">
        <f>IFERROR(AVERAGEIF(L16:L27,"&gt;0",L16:L27),0)</f>
        <v>0</v>
      </c>
      <c r="M28" s="388"/>
      <c r="N28" s="388"/>
      <c r="O28" s="389"/>
      <c r="P28" s="390">
        <f>IFERROR(SUM(P16:P27),0)</f>
        <v>0</v>
      </c>
      <c r="Q28" s="390">
        <f>IFERROR(SUM(Q16:Q27),0)</f>
        <v>0</v>
      </c>
      <c r="R28" s="391">
        <f>IFERROR(AVERAGEIF(R16:R27,"&gt;0",R16:R27),0)</f>
        <v>0</v>
      </c>
      <c r="S28" s="391">
        <f>IFERROR(AVERAGEIF(S16:S27,"&gt;0",S16:S27),0)</f>
        <v>0</v>
      </c>
      <c r="T28" s="392"/>
      <c r="U28" s="393" t="s">
        <v>274</v>
      </c>
      <c r="V28" s="786">
        <v>0.2</v>
      </c>
      <c r="W28" s="787"/>
      <c r="X28" s="788"/>
      <c r="Y28" s="294"/>
      <c r="Z28" s="295"/>
      <c r="AA28" s="87"/>
    </row>
    <row r="29" spans="1:27" ht="30.6" customHeight="1" thickBot="1" x14ac:dyDescent="0.2">
      <c r="A29" s="394"/>
      <c r="B29" s="727" t="s">
        <v>267</v>
      </c>
      <c r="C29" s="727"/>
      <c r="D29" s="727"/>
      <c r="E29" s="727"/>
      <c r="F29" s="727"/>
      <c r="G29" s="727"/>
      <c r="H29" s="727"/>
      <c r="I29" s="727"/>
      <c r="J29" s="727"/>
      <c r="K29" s="727"/>
      <c r="L29" s="727"/>
      <c r="M29" s="727"/>
      <c r="N29" s="727"/>
      <c r="O29" s="727"/>
      <c r="P29" s="727"/>
      <c r="Q29" s="395"/>
      <c r="R29" s="395"/>
      <c r="S29" s="395"/>
      <c r="T29" s="395"/>
      <c r="U29" s="395"/>
      <c r="V29" s="395"/>
      <c r="W29" s="395"/>
      <c r="X29" s="395"/>
      <c r="Y29" s="395"/>
      <c r="Z29" s="396"/>
    </row>
    <row r="30" spans="1:27" s="31" customFormat="1" ht="18" customHeight="1" thickBot="1" x14ac:dyDescent="0.2">
      <c r="A30" s="656" t="s">
        <v>84</v>
      </c>
      <c r="B30" s="657"/>
      <c r="C30" s="657"/>
      <c r="D30" s="657"/>
      <c r="E30" s="657"/>
      <c r="F30" s="657"/>
      <c r="G30" s="657"/>
      <c r="H30" s="657"/>
      <c r="I30" s="657"/>
      <c r="J30" s="657"/>
      <c r="K30" s="657"/>
      <c r="L30" s="657"/>
      <c r="M30" s="682"/>
      <c r="N30" s="682"/>
      <c r="O30" s="682"/>
      <c r="P30" s="682"/>
      <c r="Q30" s="682"/>
      <c r="R30" s="682"/>
      <c r="S30" s="682"/>
      <c r="T30" s="682"/>
      <c r="U30" s="657"/>
      <c r="V30" s="657"/>
      <c r="W30" s="657"/>
      <c r="X30" s="657"/>
      <c r="Y30" s="657"/>
      <c r="Z30" s="677"/>
      <c r="AA30" s="87"/>
    </row>
    <row r="31" spans="1:27" s="31" customFormat="1" ht="19.899999999999999" customHeight="1" thickBot="1" x14ac:dyDescent="0.2">
      <c r="A31" s="824" t="s">
        <v>49</v>
      </c>
      <c r="B31" s="826" t="s">
        <v>93</v>
      </c>
      <c r="C31" s="828" t="s">
        <v>103</v>
      </c>
      <c r="D31" s="829"/>
      <c r="E31" s="829"/>
      <c r="F31" s="829"/>
      <c r="G31" s="829"/>
      <c r="H31" s="829"/>
      <c r="I31" s="829"/>
      <c r="J31" s="829"/>
      <c r="K31" s="830" t="s">
        <v>104</v>
      </c>
      <c r="L31" s="831"/>
      <c r="M31" s="831"/>
      <c r="N31" s="831"/>
      <c r="O31" s="831"/>
      <c r="P31" s="831"/>
      <c r="Q31" s="831"/>
      <c r="R31" s="832"/>
      <c r="S31" s="806" t="s">
        <v>53</v>
      </c>
      <c r="T31" s="833"/>
      <c r="U31" s="833"/>
      <c r="V31" s="833"/>
      <c r="W31" s="833"/>
      <c r="X31" s="807"/>
      <c r="Y31" s="656" t="s">
        <v>54</v>
      </c>
      <c r="Z31" s="677"/>
      <c r="AA31" s="87"/>
    </row>
    <row r="32" spans="1:27" s="33" customFormat="1" ht="51.6" customHeight="1" thickBot="1" x14ac:dyDescent="0.2">
      <c r="A32" s="825"/>
      <c r="B32" s="827"/>
      <c r="C32" s="398" t="s">
        <v>97</v>
      </c>
      <c r="D32" s="398" t="s">
        <v>98</v>
      </c>
      <c r="E32" s="398" t="s">
        <v>99</v>
      </c>
      <c r="F32" s="398" t="s">
        <v>100</v>
      </c>
      <c r="G32" s="398" t="s">
        <v>101</v>
      </c>
      <c r="H32" s="398" t="s">
        <v>105</v>
      </c>
      <c r="I32" s="834" t="s">
        <v>102</v>
      </c>
      <c r="J32" s="835"/>
      <c r="K32" s="399" t="s">
        <v>97</v>
      </c>
      <c r="L32" s="399" t="s">
        <v>98</v>
      </c>
      <c r="M32" s="399" t="s">
        <v>99</v>
      </c>
      <c r="N32" s="399" t="s">
        <v>100</v>
      </c>
      <c r="O32" s="399" t="s">
        <v>101</v>
      </c>
      <c r="P32" s="399" t="s">
        <v>105</v>
      </c>
      <c r="Q32" s="836" t="s">
        <v>102</v>
      </c>
      <c r="R32" s="837"/>
      <c r="S32" s="674" t="s">
        <v>59</v>
      </c>
      <c r="T32" s="675"/>
      <c r="U32" s="676"/>
      <c r="V32" s="400" t="s">
        <v>60</v>
      </c>
      <c r="W32" s="401" t="s">
        <v>61</v>
      </c>
      <c r="X32" s="397" t="s">
        <v>62</v>
      </c>
      <c r="Y32" s="307"/>
      <c r="Z32" s="308"/>
      <c r="AA32" s="90"/>
    </row>
    <row r="33" spans="1:27" s="31" customFormat="1" ht="100.15" customHeight="1" x14ac:dyDescent="0.15">
      <c r="A33" s="402" t="s">
        <v>66</v>
      </c>
      <c r="B33" s="271"/>
      <c r="C33" s="789" t="s">
        <v>279</v>
      </c>
      <c r="D33" s="271"/>
      <c r="E33" s="271"/>
      <c r="F33" s="792" t="s">
        <v>67</v>
      </c>
      <c r="G33" s="728" t="s">
        <v>262</v>
      </c>
      <c r="H33" s="728" t="s">
        <v>262</v>
      </c>
      <c r="I33" s="794" t="s">
        <v>301</v>
      </c>
      <c r="J33" s="795"/>
      <c r="K33" s="789" t="s">
        <v>279</v>
      </c>
      <c r="L33" s="271"/>
      <c r="M33" s="271"/>
      <c r="N33" s="792" t="s">
        <v>67</v>
      </c>
      <c r="O33" s="728" t="s">
        <v>262</v>
      </c>
      <c r="P33" s="728" t="s">
        <v>262</v>
      </c>
      <c r="Q33" s="794" t="s">
        <v>301</v>
      </c>
      <c r="R33" s="795"/>
      <c r="S33" s="812" t="s">
        <v>293</v>
      </c>
      <c r="T33" s="813"/>
      <c r="U33" s="814"/>
      <c r="V33" s="780" t="s">
        <v>294</v>
      </c>
      <c r="W33" s="780" t="s">
        <v>295</v>
      </c>
      <c r="X33" s="783" t="s">
        <v>283</v>
      </c>
      <c r="Y33" s="297"/>
      <c r="Z33" s="298"/>
      <c r="AA33" s="89">
        <f t="shared" ref="AA33:AA44" si="5">$V$45</f>
        <v>0.2</v>
      </c>
    </row>
    <row r="34" spans="1:27" s="31" customFormat="1" ht="100.15" customHeight="1" x14ac:dyDescent="0.15">
      <c r="A34" s="403" t="s">
        <v>71</v>
      </c>
      <c r="B34" s="274"/>
      <c r="C34" s="790"/>
      <c r="D34" s="730" t="s">
        <v>303</v>
      </c>
      <c r="E34" s="791" t="s">
        <v>302</v>
      </c>
      <c r="F34" s="793"/>
      <c r="G34" s="729"/>
      <c r="H34" s="729"/>
      <c r="I34" s="796"/>
      <c r="J34" s="797"/>
      <c r="K34" s="790"/>
      <c r="L34" s="730" t="s">
        <v>304</v>
      </c>
      <c r="M34" s="791" t="s">
        <v>305</v>
      </c>
      <c r="N34" s="793"/>
      <c r="O34" s="729"/>
      <c r="P34" s="729"/>
      <c r="Q34" s="796"/>
      <c r="R34" s="797"/>
      <c r="S34" s="815"/>
      <c r="T34" s="816"/>
      <c r="U34" s="817"/>
      <c r="V34" s="781"/>
      <c r="W34" s="781"/>
      <c r="X34" s="784"/>
      <c r="Y34" s="297"/>
      <c r="Z34" s="298"/>
      <c r="AA34" s="89">
        <f t="shared" si="5"/>
        <v>0.2</v>
      </c>
    </row>
    <row r="35" spans="1:27" s="31" customFormat="1" ht="100.15" customHeight="1" x14ac:dyDescent="0.15">
      <c r="A35" s="403" t="s">
        <v>72</v>
      </c>
      <c r="B35" s="730" t="s">
        <v>264</v>
      </c>
      <c r="C35" s="790"/>
      <c r="D35" s="730"/>
      <c r="E35" s="791"/>
      <c r="F35" s="372" t="str">
        <f t="shared" ref="F35:F44" si="6">IFERROR(B35/D35,"Celda formulada")</f>
        <v>Celda formulada</v>
      </c>
      <c r="G35" s="372" t="str">
        <f t="shared" ref="G35:G44" si="7">IFERROR(E35/D35,"Celda formulada")</f>
        <v>Celda formulada</v>
      </c>
      <c r="H35" s="404" t="str">
        <f t="shared" ref="H35:H44" si="8">IFERROR((F35/$E$45)*1,"Celda formulada")</f>
        <v>Celda formulada</v>
      </c>
      <c r="I35" s="796"/>
      <c r="J35" s="797"/>
      <c r="K35" s="790"/>
      <c r="L35" s="730"/>
      <c r="M35" s="791"/>
      <c r="N35" s="405" t="str">
        <f t="shared" ref="N35:N44" si="9">IFERROR(B35/L35,"Celda formulada")</f>
        <v>Celda formulada</v>
      </c>
      <c r="O35" s="405" t="str">
        <f t="shared" ref="O35:O44" si="10">IFERROR(M35/L35,"Celda formulada")</f>
        <v>Celda formulada</v>
      </c>
      <c r="P35" s="405" t="str">
        <f t="shared" ref="P35:P44" si="11">IFERROR((N35/$M$45)*1,"Celda formulada")</f>
        <v>Celda formulada</v>
      </c>
      <c r="Q35" s="796"/>
      <c r="R35" s="797"/>
      <c r="S35" s="815"/>
      <c r="T35" s="816"/>
      <c r="U35" s="817"/>
      <c r="V35" s="781"/>
      <c r="W35" s="781"/>
      <c r="X35" s="784"/>
      <c r="Y35" s="297"/>
      <c r="Z35" s="298"/>
      <c r="AA35" s="89">
        <f t="shared" si="5"/>
        <v>0.2</v>
      </c>
    </row>
    <row r="36" spans="1:27" s="31" customFormat="1" ht="100.15" customHeight="1" x14ac:dyDescent="0.15">
      <c r="A36" s="403" t="s">
        <v>73</v>
      </c>
      <c r="B36" s="730"/>
      <c r="C36" s="790"/>
      <c r="D36" s="730"/>
      <c r="E36" s="791"/>
      <c r="F36" s="372" t="str">
        <f t="shared" si="6"/>
        <v>Celda formulada</v>
      </c>
      <c r="G36" s="372" t="str">
        <f t="shared" si="7"/>
        <v>Celda formulada</v>
      </c>
      <c r="H36" s="404" t="str">
        <f t="shared" si="8"/>
        <v>Celda formulada</v>
      </c>
      <c r="I36" s="796"/>
      <c r="J36" s="797"/>
      <c r="K36" s="790"/>
      <c r="L36" s="730"/>
      <c r="M36" s="791"/>
      <c r="N36" s="405" t="str">
        <f t="shared" si="9"/>
        <v>Celda formulada</v>
      </c>
      <c r="O36" s="405" t="str">
        <f t="shared" si="10"/>
        <v>Celda formulada</v>
      </c>
      <c r="P36" s="405" t="str">
        <f t="shared" si="11"/>
        <v>Celda formulada</v>
      </c>
      <c r="Q36" s="796"/>
      <c r="R36" s="797"/>
      <c r="S36" s="815"/>
      <c r="T36" s="816"/>
      <c r="U36" s="817"/>
      <c r="V36" s="781"/>
      <c r="W36" s="781"/>
      <c r="X36" s="784"/>
      <c r="Y36" s="297"/>
      <c r="Z36" s="298"/>
      <c r="AA36" s="89">
        <f t="shared" si="5"/>
        <v>0.2</v>
      </c>
    </row>
    <row r="37" spans="1:27" s="31" customFormat="1" ht="100.15" customHeight="1" x14ac:dyDescent="0.15">
      <c r="A37" s="403" t="s">
        <v>74</v>
      </c>
      <c r="B37" s="730"/>
      <c r="C37" s="790"/>
      <c r="D37" s="730"/>
      <c r="E37" s="791"/>
      <c r="F37" s="372" t="str">
        <f t="shared" si="6"/>
        <v>Celda formulada</v>
      </c>
      <c r="G37" s="372" t="str">
        <f t="shared" si="7"/>
        <v>Celda formulada</v>
      </c>
      <c r="H37" s="404" t="str">
        <f t="shared" si="8"/>
        <v>Celda formulada</v>
      </c>
      <c r="I37" s="796"/>
      <c r="J37" s="797"/>
      <c r="K37" s="790"/>
      <c r="L37" s="730"/>
      <c r="M37" s="791"/>
      <c r="N37" s="405" t="str">
        <f t="shared" si="9"/>
        <v>Celda formulada</v>
      </c>
      <c r="O37" s="405" t="str">
        <f t="shared" si="10"/>
        <v>Celda formulada</v>
      </c>
      <c r="P37" s="405" t="str">
        <f t="shared" si="11"/>
        <v>Celda formulada</v>
      </c>
      <c r="Q37" s="796"/>
      <c r="R37" s="797"/>
      <c r="S37" s="815"/>
      <c r="T37" s="816"/>
      <c r="U37" s="817"/>
      <c r="V37" s="781"/>
      <c r="W37" s="781"/>
      <c r="X37" s="784"/>
      <c r="Y37" s="297"/>
      <c r="Z37" s="298"/>
      <c r="AA37" s="89">
        <f t="shared" si="5"/>
        <v>0.2</v>
      </c>
    </row>
    <row r="38" spans="1:27" s="31" customFormat="1" ht="100.15" customHeight="1" x14ac:dyDescent="0.15">
      <c r="A38" s="403" t="s">
        <v>75</v>
      </c>
      <c r="B38" s="730"/>
      <c r="C38" s="790"/>
      <c r="D38" s="730"/>
      <c r="E38" s="791"/>
      <c r="F38" s="372" t="str">
        <f t="shared" si="6"/>
        <v>Celda formulada</v>
      </c>
      <c r="G38" s="372" t="str">
        <f t="shared" si="7"/>
        <v>Celda formulada</v>
      </c>
      <c r="H38" s="404" t="str">
        <f t="shared" si="8"/>
        <v>Celda formulada</v>
      </c>
      <c r="I38" s="796"/>
      <c r="J38" s="797"/>
      <c r="K38" s="790"/>
      <c r="L38" s="730"/>
      <c r="M38" s="791"/>
      <c r="N38" s="405" t="str">
        <f t="shared" si="9"/>
        <v>Celda formulada</v>
      </c>
      <c r="O38" s="405" t="str">
        <f t="shared" si="10"/>
        <v>Celda formulada</v>
      </c>
      <c r="P38" s="405" t="str">
        <f t="shared" si="11"/>
        <v>Celda formulada</v>
      </c>
      <c r="Q38" s="796"/>
      <c r="R38" s="797"/>
      <c r="S38" s="815"/>
      <c r="T38" s="816"/>
      <c r="U38" s="817"/>
      <c r="V38" s="781"/>
      <c r="W38" s="781"/>
      <c r="X38" s="784"/>
      <c r="Y38" s="297"/>
      <c r="Z38" s="298"/>
      <c r="AA38" s="89">
        <f t="shared" si="5"/>
        <v>0.2</v>
      </c>
    </row>
    <row r="39" spans="1:27" s="31" customFormat="1" ht="100.15" customHeight="1" x14ac:dyDescent="0.15">
      <c r="A39" s="403" t="s">
        <v>76</v>
      </c>
      <c r="B39" s="730"/>
      <c r="C39" s="373"/>
      <c r="D39" s="730"/>
      <c r="E39" s="791"/>
      <c r="F39" s="372" t="str">
        <f t="shared" si="6"/>
        <v>Celda formulada</v>
      </c>
      <c r="G39" s="372" t="str">
        <f t="shared" si="7"/>
        <v>Celda formulada</v>
      </c>
      <c r="H39" s="404" t="str">
        <f t="shared" si="8"/>
        <v>Celda formulada</v>
      </c>
      <c r="I39" s="796"/>
      <c r="J39" s="797"/>
      <c r="K39" s="373"/>
      <c r="L39" s="730"/>
      <c r="M39" s="791"/>
      <c r="N39" s="405" t="str">
        <f t="shared" si="9"/>
        <v>Celda formulada</v>
      </c>
      <c r="O39" s="405" t="str">
        <f t="shared" si="10"/>
        <v>Celda formulada</v>
      </c>
      <c r="P39" s="405" t="str">
        <f t="shared" si="11"/>
        <v>Celda formulada</v>
      </c>
      <c r="Q39" s="796"/>
      <c r="R39" s="797"/>
      <c r="S39" s="815"/>
      <c r="T39" s="816"/>
      <c r="U39" s="817"/>
      <c r="V39" s="781"/>
      <c r="W39" s="781"/>
      <c r="X39" s="784"/>
      <c r="Y39" s="297"/>
      <c r="Z39" s="298"/>
      <c r="AA39" s="89">
        <f t="shared" si="5"/>
        <v>0.2</v>
      </c>
    </row>
    <row r="40" spans="1:27" s="31" customFormat="1" ht="100.15" customHeight="1" x14ac:dyDescent="0.15">
      <c r="A40" s="403" t="s">
        <v>77</v>
      </c>
      <c r="B40" s="730"/>
      <c r="C40" s="373"/>
      <c r="D40" s="730"/>
      <c r="E40" s="791"/>
      <c r="F40" s="372" t="str">
        <f t="shared" si="6"/>
        <v>Celda formulada</v>
      </c>
      <c r="G40" s="372" t="str">
        <f t="shared" si="7"/>
        <v>Celda formulada</v>
      </c>
      <c r="H40" s="404" t="str">
        <f t="shared" si="8"/>
        <v>Celda formulada</v>
      </c>
      <c r="I40" s="796"/>
      <c r="J40" s="797"/>
      <c r="K40" s="373"/>
      <c r="L40" s="730"/>
      <c r="M40" s="791"/>
      <c r="N40" s="405" t="str">
        <f t="shared" si="9"/>
        <v>Celda formulada</v>
      </c>
      <c r="O40" s="405" t="str">
        <f t="shared" si="10"/>
        <v>Celda formulada</v>
      </c>
      <c r="P40" s="405" t="str">
        <f t="shared" si="11"/>
        <v>Celda formulada</v>
      </c>
      <c r="Q40" s="796"/>
      <c r="R40" s="797"/>
      <c r="S40" s="815"/>
      <c r="T40" s="816"/>
      <c r="U40" s="817"/>
      <c r="V40" s="781"/>
      <c r="W40" s="781"/>
      <c r="X40" s="784"/>
      <c r="Y40" s="297"/>
      <c r="Z40" s="298"/>
      <c r="AA40" s="89">
        <f t="shared" si="5"/>
        <v>0.2</v>
      </c>
    </row>
    <row r="41" spans="1:27" s="31" customFormat="1" ht="100.15" customHeight="1" x14ac:dyDescent="0.15">
      <c r="A41" s="403" t="s">
        <v>78</v>
      </c>
      <c r="B41" s="730"/>
      <c r="C41" s="373"/>
      <c r="D41" s="730"/>
      <c r="E41" s="791"/>
      <c r="F41" s="372" t="str">
        <f t="shared" si="6"/>
        <v>Celda formulada</v>
      </c>
      <c r="G41" s="372" t="str">
        <f t="shared" si="7"/>
        <v>Celda formulada</v>
      </c>
      <c r="H41" s="404" t="str">
        <f t="shared" si="8"/>
        <v>Celda formulada</v>
      </c>
      <c r="I41" s="796"/>
      <c r="J41" s="797"/>
      <c r="K41" s="373"/>
      <c r="L41" s="730"/>
      <c r="M41" s="791"/>
      <c r="N41" s="405" t="str">
        <f t="shared" si="9"/>
        <v>Celda formulada</v>
      </c>
      <c r="O41" s="405" t="str">
        <f t="shared" si="10"/>
        <v>Celda formulada</v>
      </c>
      <c r="P41" s="405" t="str">
        <f t="shared" si="11"/>
        <v>Celda formulada</v>
      </c>
      <c r="Q41" s="796"/>
      <c r="R41" s="797"/>
      <c r="S41" s="815"/>
      <c r="T41" s="816"/>
      <c r="U41" s="817"/>
      <c r="V41" s="781"/>
      <c r="W41" s="781"/>
      <c r="X41" s="784"/>
      <c r="Y41" s="297"/>
      <c r="Z41" s="298"/>
      <c r="AA41" s="89">
        <f t="shared" si="5"/>
        <v>0.2</v>
      </c>
    </row>
    <row r="42" spans="1:27" s="31" customFormat="1" ht="100.15" customHeight="1" x14ac:dyDescent="0.15">
      <c r="A42" s="403" t="s">
        <v>79</v>
      </c>
      <c r="B42" s="730"/>
      <c r="C42" s="373"/>
      <c r="D42" s="730"/>
      <c r="E42" s="791"/>
      <c r="F42" s="372" t="str">
        <f t="shared" si="6"/>
        <v>Celda formulada</v>
      </c>
      <c r="G42" s="372" t="str">
        <f t="shared" si="7"/>
        <v>Celda formulada</v>
      </c>
      <c r="H42" s="404" t="str">
        <f t="shared" si="8"/>
        <v>Celda formulada</v>
      </c>
      <c r="I42" s="796"/>
      <c r="J42" s="797"/>
      <c r="K42" s="373"/>
      <c r="L42" s="730"/>
      <c r="M42" s="791"/>
      <c r="N42" s="405" t="str">
        <f t="shared" si="9"/>
        <v>Celda formulada</v>
      </c>
      <c r="O42" s="405" t="str">
        <f t="shared" si="10"/>
        <v>Celda formulada</v>
      </c>
      <c r="P42" s="405" t="str">
        <f t="shared" si="11"/>
        <v>Celda formulada</v>
      </c>
      <c r="Q42" s="796"/>
      <c r="R42" s="797"/>
      <c r="S42" s="815"/>
      <c r="T42" s="816"/>
      <c r="U42" s="817"/>
      <c r="V42" s="781"/>
      <c r="W42" s="781"/>
      <c r="X42" s="784"/>
      <c r="Y42" s="297"/>
      <c r="Z42" s="298"/>
      <c r="AA42" s="89">
        <f t="shared" si="5"/>
        <v>0.2</v>
      </c>
    </row>
    <row r="43" spans="1:27" s="31" customFormat="1" ht="100.15" customHeight="1" x14ac:dyDescent="0.15">
      <c r="A43" s="403" t="s">
        <v>80</v>
      </c>
      <c r="B43" s="730"/>
      <c r="C43" s="373"/>
      <c r="D43" s="730"/>
      <c r="E43" s="791"/>
      <c r="F43" s="372" t="str">
        <f t="shared" si="6"/>
        <v>Celda formulada</v>
      </c>
      <c r="G43" s="372" t="str">
        <f t="shared" si="7"/>
        <v>Celda formulada</v>
      </c>
      <c r="H43" s="404" t="str">
        <f t="shared" si="8"/>
        <v>Celda formulada</v>
      </c>
      <c r="I43" s="796"/>
      <c r="J43" s="797"/>
      <c r="K43" s="373"/>
      <c r="L43" s="730"/>
      <c r="M43" s="791"/>
      <c r="N43" s="405" t="str">
        <f t="shared" si="9"/>
        <v>Celda formulada</v>
      </c>
      <c r="O43" s="405" t="str">
        <f t="shared" si="10"/>
        <v>Celda formulada</v>
      </c>
      <c r="P43" s="405" t="str">
        <f t="shared" si="11"/>
        <v>Celda formulada</v>
      </c>
      <c r="Q43" s="796"/>
      <c r="R43" s="797"/>
      <c r="S43" s="815"/>
      <c r="T43" s="816"/>
      <c r="U43" s="817"/>
      <c r="V43" s="781"/>
      <c r="W43" s="781"/>
      <c r="X43" s="784"/>
      <c r="Y43" s="297"/>
      <c r="Z43" s="298"/>
      <c r="AA43" s="89">
        <f t="shared" si="5"/>
        <v>0.2</v>
      </c>
    </row>
    <row r="44" spans="1:27" s="31" customFormat="1" ht="100.15" customHeight="1" thickBot="1" x14ac:dyDescent="0.2">
      <c r="A44" s="406" t="s">
        <v>81</v>
      </c>
      <c r="B44" s="277"/>
      <c r="C44" s="376"/>
      <c r="D44" s="277"/>
      <c r="E44" s="277"/>
      <c r="F44" s="379" t="str">
        <f t="shared" si="6"/>
        <v>Celda formulada</v>
      </c>
      <c r="G44" s="379" t="str">
        <f t="shared" si="7"/>
        <v>Celda formulada</v>
      </c>
      <c r="H44" s="407" t="str">
        <f t="shared" si="8"/>
        <v>Celda formulada</v>
      </c>
      <c r="I44" s="798"/>
      <c r="J44" s="799"/>
      <c r="K44" s="376"/>
      <c r="L44" s="277"/>
      <c r="M44" s="277"/>
      <c r="N44" s="408" t="str">
        <f t="shared" si="9"/>
        <v>Celda formulada</v>
      </c>
      <c r="O44" s="408" t="str">
        <f t="shared" si="10"/>
        <v>Celda formulada</v>
      </c>
      <c r="P44" s="408" t="str">
        <f t="shared" si="11"/>
        <v>Celda formulada</v>
      </c>
      <c r="Q44" s="798"/>
      <c r="R44" s="799"/>
      <c r="S44" s="818"/>
      <c r="T44" s="819"/>
      <c r="U44" s="820"/>
      <c r="V44" s="782"/>
      <c r="W44" s="782"/>
      <c r="X44" s="785"/>
      <c r="Y44" s="297"/>
      <c r="Z44" s="298"/>
      <c r="AA44" s="89">
        <f t="shared" si="5"/>
        <v>0.2</v>
      </c>
    </row>
    <row r="45" spans="1:27" s="31" customFormat="1" ht="25.15" customHeight="1" thickBot="1" x14ac:dyDescent="0.2">
      <c r="A45" s="261" t="s">
        <v>91</v>
      </c>
      <c r="B45" s="409">
        <f>IFERROR(AVERAGE(B33:B44),0)</f>
        <v>0</v>
      </c>
      <c r="C45" s="297"/>
      <c r="D45" s="410">
        <f>IFERROR(SUM(D33:D44),0)</f>
        <v>0</v>
      </c>
      <c r="E45" s="410">
        <f>IFERROR(SUM(E33:E44),0)</f>
        <v>0</v>
      </c>
      <c r="F45" s="411">
        <f>IFERROR(AVERAGEIF(F33:F44,"&gt;0",F33:F44),0)</f>
        <v>0</v>
      </c>
      <c r="G45" s="411">
        <f>IFERROR(AVERAGEIF(G33:G44,"&gt;0",G33:G44),0)</f>
        <v>0</v>
      </c>
      <c r="H45" s="411">
        <f>IFERROR(SUM(H33:H44),0)</f>
        <v>0</v>
      </c>
      <c r="I45" s="363"/>
      <c r="J45" s="297"/>
      <c r="K45" s="297"/>
      <c r="L45" s="412">
        <f>IFERROR(SUM(L33:L44),0)</f>
        <v>0</v>
      </c>
      <c r="M45" s="412">
        <f>IFERROR(SUM(M33:M44),0)</f>
        <v>0</v>
      </c>
      <c r="N45" s="413">
        <f>IFERROR(AVERAGEIF(N33:N44,"&gt;0",N33:N44),0)</f>
        <v>0</v>
      </c>
      <c r="O45" s="413">
        <f>IFERROR(AVERAGEIF(O33:O44,"&gt;0",O33:O44),0)</f>
        <v>0</v>
      </c>
      <c r="P45" s="413">
        <f>IFERROR(SUM(P33:P44),0)</f>
        <v>0</v>
      </c>
      <c r="Q45" s="414"/>
      <c r="R45" s="415"/>
      <c r="S45" s="363"/>
      <c r="T45" s="806" t="s">
        <v>274</v>
      </c>
      <c r="U45" s="807"/>
      <c r="V45" s="786">
        <v>0.2</v>
      </c>
      <c r="W45" s="788"/>
      <c r="X45" s="363"/>
      <c r="Y45" s="294"/>
      <c r="Z45" s="295"/>
      <c r="AA45" s="87"/>
    </row>
    <row r="46" spans="1:27" s="31" customFormat="1" ht="14.25" x14ac:dyDescent="0.15">
      <c r="A46" s="362"/>
      <c r="B46" s="727" t="s">
        <v>300</v>
      </c>
      <c r="C46" s="727"/>
      <c r="D46" s="727"/>
      <c r="E46" s="727"/>
      <c r="F46" s="727"/>
      <c r="G46" s="727"/>
      <c r="H46" s="727"/>
      <c r="I46" s="727"/>
      <c r="J46" s="727"/>
      <c r="K46" s="727"/>
      <c r="L46" s="727"/>
      <c r="M46" s="727"/>
      <c r="N46" s="727"/>
      <c r="O46" s="727"/>
      <c r="P46" s="727"/>
      <c r="Q46" s="363"/>
      <c r="R46" s="363"/>
      <c r="S46" s="363"/>
      <c r="T46" s="363"/>
      <c r="U46" s="363"/>
      <c r="V46" s="363"/>
      <c r="W46" s="363"/>
      <c r="X46" s="363"/>
      <c r="Y46" s="363"/>
      <c r="Z46" s="363"/>
      <c r="AA46" s="87"/>
    </row>
    <row r="47" spans="1:27" s="31" customFormat="1" ht="60" hidden="1" x14ac:dyDescent="0.15">
      <c r="A47" s="30"/>
      <c r="B47" s="30"/>
      <c r="C47" s="30"/>
      <c r="D47" s="30"/>
      <c r="E47" s="30"/>
      <c r="F47" s="30"/>
      <c r="G47" s="30"/>
      <c r="H47" s="808" t="s">
        <v>106</v>
      </c>
      <c r="I47" s="809"/>
      <c r="J47" s="810"/>
      <c r="K47" s="810"/>
      <c r="L47" s="811"/>
      <c r="N47" s="113" t="s">
        <v>107</v>
      </c>
      <c r="AA47" s="87"/>
    </row>
    <row r="48" spans="1:27" s="31" customFormat="1" x14ac:dyDescent="0.15">
      <c r="A48" s="30"/>
      <c r="B48" s="30"/>
      <c r="C48" s="30"/>
      <c r="D48" s="30"/>
      <c r="E48" s="30"/>
      <c r="F48" s="30"/>
      <c r="G48" s="30"/>
      <c r="H48" s="30"/>
      <c r="AA48" s="87"/>
    </row>
    <row r="49" spans="1:8" x14ac:dyDescent="0.15">
      <c r="A49" s="103"/>
      <c r="B49" s="103"/>
      <c r="C49" s="103"/>
      <c r="D49" s="103"/>
      <c r="E49" s="103"/>
      <c r="F49" s="103"/>
      <c r="G49" s="103"/>
      <c r="H49" s="103"/>
    </row>
  </sheetData>
  <sheetProtection algorithmName="SHA-512" hashValue="ukA3QdQiHoge7diTol+8h5k+c3ijJw2Hb4KftiB6U7c6Cqicd0YS5HrGW1qVAltu5ISQ9SBq6sruvxvZtqTahg==" saltValue="7v9wqNxZ81YUkIzJ2tAUQA==" spinCount="100000" sheet="1" objects="1" scenarios="1"/>
  <protectedRanges>
    <protectedRange sqref="U16 S33:S44 U18:U27" name="Rango1"/>
    <protectedRange sqref="B27" name="Rango1_1"/>
    <protectedRange sqref="B16:C16 C27" name="Rango1_1_1"/>
    <protectedRange sqref="B17:B26" name="Rango1_5_1"/>
    <protectedRange sqref="C17:C26" name="Rango1_1_3_1"/>
    <protectedRange sqref="G17:G25" name="Rango1_3_1"/>
    <protectedRange sqref="X16:X27 X33:X44" name="Rango1_2"/>
    <protectedRange sqref="V16:W27 V33:W44" name="Rango1_3"/>
    <protectedRange sqref="B33:B34 B44" name="Rango1_1_2"/>
    <protectedRange sqref="B35:B43" name="Rango1_1_4"/>
  </protectedRanges>
  <mergeCells count="106">
    <mergeCell ref="A1:C6"/>
    <mergeCell ref="D1:Y2"/>
    <mergeCell ref="Z1:Z2"/>
    <mergeCell ref="D3:Y4"/>
    <mergeCell ref="Z3:Z4"/>
    <mergeCell ref="D5:Y6"/>
    <mergeCell ref="A7:C7"/>
    <mergeCell ref="D7:K7"/>
    <mergeCell ref="L7:P7"/>
    <mergeCell ref="Q7:U7"/>
    <mergeCell ref="V7:X7"/>
    <mergeCell ref="A8:C8"/>
    <mergeCell ref="D8:K8"/>
    <mergeCell ref="L8:M8"/>
    <mergeCell ref="N8:S8"/>
    <mergeCell ref="T8:U8"/>
    <mergeCell ref="W8:X8"/>
    <mergeCell ref="Y8:Z8"/>
    <mergeCell ref="A9:Z9"/>
    <mergeCell ref="A11:Z11"/>
    <mergeCell ref="A12:Z12"/>
    <mergeCell ref="A13:A15"/>
    <mergeCell ref="B13:G13"/>
    <mergeCell ref="H13:N13"/>
    <mergeCell ref="O13:T13"/>
    <mergeCell ref="U13:X13"/>
    <mergeCell ref="Y13:Z13"/>
    <mergeCell ref="B14:C14"/>
    <mergeCell ref="D14:F14"/>
    <mergeCell ref="G14:G15"/>
    <mergeCell ref="H14:H15"/>
    <mergeCell ref="I14:I15"/>
    <mergeCell ref="J14:J15"/>
    <mergeCell ref="K14:K15"/>
    <mergeCell ref="L14:L15"/>
    <mergeCell ref="M14:N15"/>
    <mergeCell ref="V14:V15"/>
    <mergeCell ref="W14:W15"/>
    <mergeCell ref="X14:X15"/>
    <mergeCell ref="S16:S17"/>
    <mergeCell ref="X16:X27"/>
    <mergeCell ref="U16:U27"/>
    <mergeCell ref="T16:T27"/>
    <mergeCell ref="O14:O15"/>
    <mergeCell ref="P14:P15"/>
    <mergeCell ref="Q14:Q15"/>
    <mergeCell ref="R14:R15"/>
    <mergeCell ref="S14:S15"/>
    <mergeCell ref="T14:T15"/>
    <mergeCell ref="A31:A32"/>
    <mergeCell ref="B31:B32"/>
    <mergeCell ref="C31:J31"/>
    <mergeCell ref="K31:R31"/>
    <mergeCell ref="S31:X31"/>
    <mergeCell ref="Y31:Z31"/>
    <mergeCell ref="I32:J32"/>
    <mergeCell ref="Q32:R32"/>
    <mergeCell ref="S32:U32"/>
    <mergeCell ref="G17:G25"/>
    <mergeCell ref="J17:J26"/>
    <mergeCell ref="K16:K17"/>
    <mergeCell ref="T45:U45"/>
    <mergeCell ref="V45:W45"/>
    <mergeCell ref="H47:L47"/>
    <mergeCell ref="Y7:Z7"/>
    <mergeCell ref="B17:B26"/>
    <mergeCell ref="C17:C26"/>
    <mergeCell ref="I17:I26"/>
    <mergeCell ref="D16:D21"/>
    <mergeCell ref="L34:L43"/>
    <mergeCell ref="M34:M43"/>
    <mergeCell ref="N33:N34"/>
    <mergeCell ref="O33:O34"/>
    <mergeCell ref="Q33:R44"/>
    <mergeCell ref="S33:U44"/>
    <mergeCell ref="K33:K38"/>
    <mergeCell ref="P33:P34"/>
    <mergeCell ref="B28:C28"/>
    <mergeCell ref="A30:Z30"/>
    <mergeCell ref="V16:V27"/>
    <mergeCell ref="W16:W27"/>
    <mergeCell ref="U14:U15"/>
    <mergeCell ref="V33:V44"/>
    <mergeCell ref="W33:W44"/>
    <mergeCell ref="X33:X44"/>
    <mergeCell ref="V28:X28"/>
    <mergeCell ref="Y14:Z14"/>
    <mergeCell ref="B29:P29"/>
    <mergeCell ref="B46:P46"/>
    <mergeCell ref="B35:B43"/>
    <mergeCell ref="C33:C38"/>
    <mergeCell ref="D34:D43"/>
    <mergeCell ref="E34:E43"/>
    <mergeCell ref="F33:F34"/>
    <mergeCell ref="G33:G34"/>
    <mergeCell ref="H33:H34"/>
    <mergeCell ref="I33:J44"/>
    <mergeCell ref="L16:L17"/>
    <mergeCell ref="O16:O21"/>
    <mergeCell ref="P17:P26"/>
    <mergeCell ref="Q17:Q26"/>
    <mergeCell ref="R16:R17"/>
    <mergeCell ref="M16:N27"/>
    <mergeCell ref="H16:H21"/>
    <mergeCell ref="E17:E26"/>
    <mergeCell ref="F17:F26"/>
  </mergeCells>
  <conditionalFormatting sqref="B33:B35">
    <cfRule type="containsBlanks" dxfId="58" priority="5">
      <formula>LEN(TRIM(B33))=0</formula>
    </cfRule>
  </conditionalFormatting>
  <conditionalFormatting sqref="B44">
    <cfRule type="containsBlanks" dxfId="57" priority="6">
      <formula>LEN(TRIM(B44))=0</formula>
    </cfRule>
  </conditionalFormatting>
  <conditionalFormatting sqref="B16:C17">
    <cfRule type="containsBlanks" dxfId="56" priority="12">
      <formula>LEN(TRIM(B16))=0</formula>
    </cfRule>
  </conditionalFormatting>
  <conditionalFormatting sqref="B27:C27">
    <cfRule type="containsBlanks" dxfId="55" priority="21">
      <formula>LEN(TRIM(B27))=0</formula>
    </cfRule>
  </conditionalFormatting>
  <conditionalFormatting sqref="D33:E34">
    <cfRule type="containsBlanks" dxfId="54" priority="4">
      <formula>LEN(TRIM(D33))=0</formula>
    </cfRule>
  </conditionalFormatting>
  <conditionalFormatting sqref="D44:E44">
    <cfRule type="containsBlanks" dxfId="53" priority="16">
      <formula>LEN(TRIM(D44))=0</formula>
    </cfRule>
  </conditionalFormatting>
  <conditionalFormatting sqref="E16:G17">
    <cfRule type="containsBlanks" dxfId="52" priority="11">
      <formula>LEN(TRIM(E16))=0</formula>
    </cfRule>
  </conditionalFormatting>
  <conditionalFormatting sqref="I33">
    <cfRule type="containsBlanks" dxfId="51" priority="23">
      <formula>LEN(TRIM(I33))=0</formula>
    </cfRule>
  </conditionalFormatting>
  <conditionalFormatting sqref="K18:L27">
    <cfRule type="containsBlanks" dxfId="50" priority="28" stopIfTrue="1">
      <formula>LEN(TRIM(K18))=0</formula>
    </cfRule>
  </conditionalFormatting>
  <conditionalFormatting sqref="L33:M34">
    <cfRule type="containsBlanks" dxfId="49" priority="3">
      <formula>LEN(TRIM(L33))=0</formula>
    </cfRule>
  </conditionalFormatting>
  <conditionalFormatting sqref="L44:M44">
    <cfRule type="containsBlanks" dxfId="48" priority="15">
      <formula>LEN(TRIM(L44))=0</formula>
    </cfRule>
  </conditionalFormatting>
  <conditionalFormatting sqref="M16 I16:J17 K18:L26 I27:L27">
    <cfRule type="containsBlanks" dxfId="47" priority="24">
      <formula>LEN(TRIM(I16))=0</formula>
    </cfRule>
  </conditionalFormatting>
  <conditionalFormatting sqref="N8 G26 E27:G27">
    <cfRule type="containsBlanks" dxfId="46" priority="27">
      <formula>LEN(TRIM(E8))=0</formula>
    </cfRule>
  </conditionalFormatting>
  <conditionalFormatting sqref="P16:Q17">
    <cfRule type="containsBlanks" dxfId="45" priority="9">
      <formula>LEN(TRIM(P16))=0</formula>
    </cfRule>
  </conditionalFormatting>
  <conditionalFormatting sqref="Q33">
    <cfRule type="containsBlanks" dxfId="44" priority="22">
      <formula>LEN(TRIM(Q33))=0</formula>
    </cfRule>
  </conditionalFormatting>
  <conditionalFormatting sqref="R18:S26 P27:S27">
    <cfRule type="containsBlanks" dxfId="43" priority="17">
      <formula>LEN(TRIM(P18))=0</formula>
    </cfRule>
  </conditionalFormatting>
  <conditionalFormatting sqref="R18:S27">
    <cfRule type="containsBlanks" dxfId="42" priority="18" stopIfTrue="1">
      <formula>LEN(TRIM(R18))=0</formula>
    </cfRule>
  </conditionalFormatting>
  <conditionalFormatting sqref="S33">
    <cfRule type="containsBlanks" dxfId="41" priority="26">
      <formula>LEN(TRIM(S33))=0</formula>
    </cfRule>
  </conditionalFormatting>
  <conditionalFormatting sqref="T16:X16">
    <cfRule type="containsBlanks" dxfId="40" priority="7">
      <formula>LEN(TRIM(T16))=0</formula>
    </cfRule>
  </conditionalFormatting>
  <conditionalFormatting sqref="V8">
    <cfRule type="containsBlanks" dxfId="39" priority="14">
      <formula>LEN(TRIM(V8))=0</formula>
    </cfRule>
  </conditionalFormatting>
  <conditionalFormatting sqref="V33:X33">
    <cfRule type="containsBlanks" dxfId="38" priority="1">
      <formula>LEN(TRIM(V33))=0</formula>
    </cfRule>
  </conditionalFormatting>
  <conditionalFormatting sqref="Y7:Y8">
    <cfRule type="containsBlanks" dxfId="37" priority="19">
      <formula>LEN(TRIM(Y7))=0</formula>
    </cfRule>
  </conditionalFormatting>
  <dataValidations count="20">
    <dataValidation type="decimal" allowBlank="1" showInputMessage="1" showErrorMessage="1" errorTitle="Información no válida" error="Por favor ingresar la información así:_x000a_Ej: 365,3600_x000a__x000a_Si la unidad de medida corresponde a # bolsas, ingresar la información así:_x000a_Ej: 5,0" promptTitle="Cantidad RESPEL - RME entregado" prompt="Por favor ingresar un número que se encuentre en un rango de 0,0000 a 9999,0000 separando los decimales con una coma (,) y sin puntos (.)" sqref="M33 M44" xr:uid="{F8A87071-0125-4821-B836-628F93BDB96C}">
      <formula1>0</formula1>
      <formula2>9999.9999</formula2>
    </dataValidation>
    <dataValidation type="decimal" allowBlank="1" showInputMessage="1" showErrorMessage="1" errorTitle="Información no válida" error="Por favor ingresar la información así:_x000a_Ej: 365,3600_x000a__x000a_Si la unidad de medida corresponde a # bolsas, ingresar la información así:_x000a_Ej: 5,0" promptTitle="Cantidad RESPEL - RME generado" prompt="Por favor ingresar un número que se encuentre en un rango de 0,0000 a 9999,0000 separando los decimales con una coma (,) y sin puntos (.)" sqref="L33 L44" xr:uid="{95E688B3-939B-4387-A9BF-1B040FAF92FB}">
      <formula1>0</formula1>
      <formula2>9999.9999</formula2>
    </dataValidation>
    <dataValidation type="decimal" allowBlank="1" showInputMessage="1" showErrorMessage="1" errorTitle="Información no válida" error="Por favor ingresar la información así:_x000a_Ej: 365,3600_x000a__x000a_Si la unidad de medida corresponde a # bolsas, ingresar la información así:_x000a_Ej: 5,0" promptTitle="Cantidad bolsa blanca entregada" prompt="Por favor ingresar un número que se encuentre en un rango de 0,0000 a 9999,0000 separando los decimales con una coma (,) y sin puntos (.)" sqref="E33 E44" xr:uid="{AF443A7B-8EAF-475B-8082-FFDB576A0D43}">
      <formula1>0</formula1>
      <formula2>9999.9999</formula2>
    </dataValidation>
    <dataValidation type="decimal" allowBlank="1" showInputMessage="1" showErrorMessage="1" errorTitle="Información no válida" error="Por favor ingresar la información así:_x000a_Ej: 365,3600_x000a__x000a_Si la unidad de medida corresponde a # bolsas, ingresar la información así:_x000a_Ej: 5,0" promptTitle="Cantidad bolsa blanca generada" prompt="Por favor ingresar un número que se encuentre en un rango de 0,0000 a 9999,0000 separando los decimales con una coma (,) y sin puntos (.)" sqref="D33 D44" xr:uid="{F92B9D51-4BB8-4744-9084-C1AC407538DE}">
      <formula1>0</formula1>
      <formula2>9999.9999</formula2>
    </dataValidation>
    <dataValidation type="decimal" allowBlank="1" showInputMessage="1" showErrorMessage="1" errorTitle="Información no válida" error="Por favor ingresar números entreros así:_x000a_Ej: 365,3600" promptTitle="Valor unitario" prompt="Por favor ingresar el valor solo del servicio de agua en un rango de 0000,0000 a 9999,0000 separando los decimales con una coma (,) y sin puntos (.)" sqref="G16 G26:G27" xr:uid="{0DBA98E4-D5F4-4348-B2E6-41C4F5FA7680}">
      <formula1>0</formula1>
      <formula2>9999.9999</formula2>
    </dataValidation>
    <dataValidation allowBlank="1" showInputMessage="1" showErrorMessage="1" promptTitle="Evidencias de las acciones" prompt="Por favor en forma de listado, ingrese las evidencias puntuales que soportan las acciones. " sqref="W16 W33" xr:uid="{83C5758B-A2D7-4561-A1DA-FEE96C360BCC}"/>
    <dataValidation allowBlank="1" showInputMessage="1" showErrorMessage="1" promptTitle="Anniones de mejora" prompt="Por favor ingrese aquellas acciones que se pueden ejecutar desde el territorio." sqref="V16 V33" xr:uid="{5A400F90-A484-463C-90DD-D0BCEB87F017}"/>
    <dataValidation allowBlank="1" showInputMessage="1" showErrorMessage="1" promptTitle="Observaciones" prompt="Por favor ingresar la justificación de la información ingresada, indicando las posibles razones por las cuales que pueden presentar" sqref="U16 S33" xr:uid="{B0C28675-B5CB-4C01-9C94-5E99EE326552}"/>
    <dataValidation type="decimal" allowBlank="1" showInputMessage="1" showErrorMessage="1" errorTitle="Información no válida" error="Por favor ingresar la información así:_x000a_Ej: 365,3600_x000a__x000a_Si la unidad de medida corresponde a # bolsas, ingresar la información así:_x000a_Ej: 5,0" promptTitle="Cantidad bolsa negra generadas" prompt="Por favor ingresar un número que se encuentre en un rango de 0,0000 a 9999,0000 separando los decimales con una coma (,) y sin puntos (.)" sqref="I16 I27 P16 P27" xr:uid="{4CCDCA6F-830B-4723-81AB-55EEF79DEE9C}">
      <formula1>0</formula1>
      <formula2>9999.9999</formula2>
    </dataValidation>
    <dataValidation type="decimal" allowBlank="1" showInputMessage="1" showErrorMessage="1" errorTitle="Información no válida" error="Por favor ingresar la información así:_x000a_Ej: 365,3600_x000a__x000a_Si la unidad de medida corresponde a # bolsas, ingresar la información así:_x000a_Ej: 5,0" promptTitle="Cantidad bolsa negra entregadas" prompt="Por favor ingresar un número que se encuentre en un rango de 0,0000 a 9999,0000 separando los decimales con una coma (,) y sin puntos (.)" sqref="J16 J27 Q16 Q27" xr:uid="{2476F045-D709-4060-BEDB-E7F81C491538}">
      <formula1>0</formula1>
      <formula2>9999.9999</formula2>
    </dataValidation>
    <dataValidation type="decimal" allowBlank="1" showInputMessage="1" showErrorMessage="1" errorTitle="Información no válida" error="Por favor ingresar solo el valor Tasa ambiental retributiva así_x000a_Ej: 365,3600" promptTitle="Valor de residuos aprovechables" prompt="Por favor ingresar un el valor indicado en la factura de aseo de los residuos aprovechables que se encuentre en un rango de 0,0000 a 9999,0000 separando los decimales con una coma (,) y sin puntos (.)" sqref="E27 E16" xr:uid="{46CD58CB-803B-48D0-9D21-D2AA84C9A786}">
      <formula1>0</formula1>
      <formula2>9999.9999</formula2>
    </dataValidation>
    <dataValidation allowBlank="1" showInputMessage="1" showErrorMessage="1" errorTitle="Información no válida" error="Por favor ingresar el nombre del operador así:_x000a_Ej: BOGOTÁ LIMPIA S.A.S. ESP" promptTitle="Razón social " prompt="Por favor ingresar la razón social del operador del servicio de aseo en MAYÚSCULAS Y SIN COMILLAS (&quot;)" sqref="M16" xr:uid="{E5B41ECF-0B55-4E12-A69A-ACE5B465ECAE}"/>
    <dataValidation allowBlank="1" showInputMessage="1" showErrorMessage="1" errorTitle="Información no válida" error="Por favor ingresar el nombre del operador así:_x000a_Ej: ASOCIACIÓN DE RECICLAJE PUERTA DE ORO" promptTitle="Razón social " prompt="Por favor ingresar la razón social de la empresa u organización recicladora quien recolecta residuos aprovechables en MAYÚSCULAS Y SIN COMILLAS (&quot;)." sqref="I33" xr:uid="{2F3E59DB-34B6-4963-8992-6A820E66D772}"/>
    <dataValidation allowBlank="1" showInputMessage="1" showErrorMessage="1" errorTitle="Información no válida" error="Por favor ingresar el nombre del operador así:_x000a_Ej: _x000a_ASOCIACIÓN BASICA DE RECICLAJE SINEAMBORE" promptTitle="Razón social " prompt="Por favor ingresar la razón social de la empresa u organización recicladora quien recolecta residuos orgánicos en MAYÚSCULAS Y SIN COMILLAS (&quot;)." sqref="T16" xr:uid="{200B2ADB-6174-4B3B-9169-E2E7265447CD}"/>
    <dataValidation allowBlank="1" showInputMessage="1" showErrorMessage="1" errorTitle="Información no válida" error="Por favor ingresar el nombre del operador así o manejo del residuo así:_x000a_Ej: DEVOLUCIÓN AL OPERADOR EMTEL." promptTitle="Razón social " prompt="Por favor ingresar la empresa quien recolecta residuos peligrosos o indicar su manejo (el cual debe coincidir con el formato generación de RESPEL) en MAYÚSCULAS Y SIN COMILLAS (&quot;)" sqref="Q33" xr:uid="{5EB8B7D2-F745-4F70-B840-F0F7E8DDB37A}"/>
    <dataValidation type="date" allowBlank="1" showInputMessage="1" showErrorMessage="1" errorTitle="Información no válida" error="Por favor ingrese la fecha así Ej: 01/01/2024_x000a_Para las facturas que no indican fecha específica por favor colocar el primer día del mes así: 01/01/2024" promptTitle="Fecha de facturación" prompt="Por favor ingrese la fecha del periodo facturado" sqref="B16 B27" xr:uid="{1BE06831-1944-4CCD-9406-CFC18551ECE9}">
      <formula1>45658</formula1>
      <formula2>46387</formula2>
    </dataValidation>
    <dataValidation type="date" operator="greaterThanOrEqual" allowBlank="1" showInputMessage="1" showErrorMessage="1" errorTitle="Información no válida" error="Por favor ingrese la fecha mayor a la inicial así Ej: 31/01/2024_x000a_Para facturas que no indican fecha específica, por favor ingresar el último día del mes según los días facturados así: 01/01/2024 (para 28 días)" promptTitle="Fecha final" prompt="Por favor ingrese la fecha final del periodo de fecturación del servicio" sqref="C16 C27" xr:uid="{5132F727-F035-4812-A3AA-3C120A05592A}">
      <formula1>B16</formula1>
    </dataValidation>
    <dataValidation type="decimal" allowBlank="1" showInputMessage="1" showErrorMessage="1" errorTitle="Información no válida" error="Por favor ingresar solo el valor Tasa ambiental retributiva así_x000a_Ej: 365,3600" promptTitle="Valor residuos no aprovechables" prompt="Por favor ingresar un el valor indicado en la factura de aseo de los residuos no aprovechables que se encuentre en un rango de 0,0000 a 9999,0000 separando los decimales con una coma (,) y sin puntos (.)" sqref="F27 F16" xr:uid="{B36E925A-2F23-4EC0-9AD1-E551F7EE9A71}">
      <formula1>0</formula1>
      <formula2>9999.9999</formula2>
    </dataValidation>
    <dataValidation allowBlank="1" showInputMessage="1" showErrorMessage="1" promptTitle="Respopnsable de verificar" prompt="Por favor relacione el nombre de los profesionales que revisaron y aprobaron la información contenida mes a mes" sqref="X16 X33" xr:uid="{07E80713-E0C2-46C5-A003-A9BDA042191F}"/>
    <dataValidation type="whole" allowBlank="1" showInputMessage="1" showErrorMessage="1" errorTitle="Información no válida" error="Por favor ingresar números entreros así:_x000a_Ej: 56" promptTitle="N° trabajadores presencial" prompt="Por favor ingresar un número que se encuentre en un rango de 0 a 999999 sin puntos (.) ni comas (,)" sqref="B33:B34 B44" xr:uid="{B6AF0EBB-8576-4578-B8D8-3EB840167DB5}">
      <formula1>0</formula1>
      <formula2>999999</formula2>
    </dataValidation>
  </dataValidations>
  <printOptions horizontalCentered="1" verticalCentered="1"/>
  <pageMargins left="0.19685039370078741" right="0.19685039370078741" top="0.19685039370078741" bottom="0.19685039370078741" header="0" footer="0"/>
  <pageSetup scale="27" fitToHeight="0" orientation="landscape" r:id="rId1"/>
  <rowBreaks count="1" manualBreakCount="1">
    <brk id="29" max="25"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6CAF568E-C62D-4752-B5FE-5A53F795D709}">
          <x14:formula1>
            <xm:f>Desplegable!$C$3:$C$26</xm:f>
          </x14:formula1>
          <xm:sqref>D7:K7</xm:sqref>
        </x14:dataValidation>
        <x14:dataValidation type="list" allowBlank="1" showInputMessage="1" showErrorMessage="1" xr:uid="{A05FDA6D-4109-43DC-A86C-54525D07E257}">
          <x14:formula1>
            <xm:f>Desplegable!$B$3:$B$9</xm:f>
          </x14:formula1>
          <xm:sqref>D8</xm:sqref>
        </x14:dataValidation>
        <x14:dataValidation type="list" allowBlank="1" showInputMessage="1" showErrorMessage="1" xr:uid="{F92C2B6E-843A-443D-ACFF-C2545AA00458}">
          <x14:formula1>
            <xm:f>Desplegable!$E$3:$E$9</xm:f>
          </x14:formula1>
          <xm:sqref>O22:O27 C39:C44 H22:H27 D22:D27 K39:K44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9C7C4-77BF-4A85-8F09-1614727EEAB7}">
  <sheetPr>
    <pageSetUpPr fitToPage="1"/>
  </sheetPr>
  <dimension ref="A1:AD49"/>
  <sheetViews>
    <sheetView view="pageBreakPreview" topLeftCell="S1" zoomScale="65" zoomScaleNormal="53" zoomScaleSheetLayoutView="65" workbookViewId="0">
      <selection activeCell="Z1" sqref="Z1:Z6"/>
    </sheetView>
  </sheetViews>
  <sheetFormatPr baseColWidth="10" defaultColWidth="11.5" defaultRowHeight="11.25" x14ac:dyDescent="0.15"/>
  <cols>
    <col min="1" max="1" width="18.6640625" style="102" customWidth="1"/>
    <col min="2" max="19" width="17.6640625" style="102" customWidth="1"/>
    <col min="20" max="20" width="20.6640625" style="102" customWidth="1"/>
    <col min="21" max="21" width="65.6640625" style="102" customWidth="1"/>
    <col min="22" max="23" width="30.6640625" style="102" customWidth="1"/>
    <col min="24" max="24" width="18.6640625" style="102" customWidth="1"/>
    <col min="25" max="26" width="85.5" style="102" customWidth="1"/>
    <col min="27" max="27" width="11.5" style="101"/>
    <col min="28" max="16384" width="11.5" style="102"/>
  </cols>
  <sheetData>
    <row r="1" spans="1:30" s="31" customFormat="1" ht="10.15" customHeight="1" x14ac:dyDescent="0.15">
      <c r="A1" s="662" t="e" vm="2">
        <v>#VALUE!</v>
      </c>
      <c r="B1" s="663"/>
      <c r="C1" s="664"/>
      <c r="D1" s="662" t="s">
        <v>40</v>
      </c>
      <c r="E1" s="663"/>
      <c r="F1" s="663"/>
      <c r="G1" s="663"/>
      <c r="H1" s="663"/>
      <c r="I1" s="663"/>
      <c r="J1" s="663"/>
      <c r="K1" s="663"/>
      <c r="L1" s="663"/>
      <c r="M1" s="663"/>
      <c r="N1" s="663"/>
      <c r="O1" s="663"/>
      <c r="P1" s="663"/>
      <c r="Q1" s="663"/>
      <c r="R1" s="663"/>
      <c r="S1" s="663"/>
      <c r="T1" s="663"/>
      <c r="U1" s="663"/>
      <c r="V1" s="663"/>
      <c r="W1" s="663"/>
      <c r="X1" s="663"/>
      <c r="Y1" s="664"/>
      <c r="Z1" s="649" t="s">
        <v>41</v>
      </c>
      <c r="AA1" s="87"/>
    </row>
    <row r="2" spans="1:30" s="31" customFormat="1" ht="15.6" customHeight="1" thickBot="1" x14ac:dyDescent="0.2">
      <c r="A2" s="659"/>
      <c r="B2" s="660"/>
      <c r="C2" s="661"/>
      <c r="D2" s="665"/>
      <c r="E2" s="666"/>
      <c r="F2" s="666"/>
      <c r="G2" s="666"/>
      <c r="H2" s="666"/>
      <c r="I2" s="666"/>
      <c r="J2" s="666"/>
      <c r="K2" s="666"/>
      <c r="L2" s="666"/>
      <c r="M2" s="666"/>
      <c r="N2" s="666"/>
      <c r="O2" s="666"/>
      <c r="P2" s="666"/>
      <c r="Q2" s="666"/>
      <c r="R2" s="666"/>
      <c r="S2" s="666"/>
      <c r="T2" s="666"/>
      <c r="U2" s="666"/>
      <c r="V2" s="666"/>
      <c r="W2" s="666"/>
      <c r="X2" s="666"/>
      <c r="Y2" s="667"/>
      <c r="Z2" s="650"/>
      <c r="AA2" s="87"/>
    </row>
    <row r="3" spans="1:30" s="31" customFormat="1" ht="10.15" customHeight="1" x14ac:dyDescent="0.15">
      <c r="A3" s="659"/>
      <c r="B3" s="660"/>
      <c r="C3" s="661"/>
      <c r="D3" s="651" t="s">
        <v>85</v>
      </c>
      <c r="E3" s="627"/>
      <c r="F3" s="627"/>
      <c r="G3" s="627"/>
      <c r="H3" s="627"/>
      <c r="I3" s="627"/>
      <c r="J3" s="627"/>
      <c r="K3" s="627"/>
      <c r="L3" s="627"/>
      <c r="M3" s="627"/>
      <c r="N3" s="627"/>
      <c r="O3" s="627"/>
      <c r="P3" s="627"/>
      <c r="Q3" s="627"/>
      <c r="R3" s="627"/>
      <c r="S3" s="627"/>
      <c r="T3" s="627"/>
      <c r="U3" s="627"/>
      <c r="V3" s="627"/>
      <c r="W3" s="627"/>
      <c r="X3" s="627"/>
      <c r="Y3" s="628"/>
      <c r="Z3" s="653" t="s">
        <v>321</v>
      </c>
      <c r="AA3" s="87"/>
    </row>
    <row r="4" spans="1:30" s="31" customFormat="1" ht="10.9" customHeight="1" thickBot="1" x14ac:dyDescent="0.2">
      <c r="A4" s="659"/>
      <c r="B4" s="660"/>
      <c r="C4" s="661"/>
      <c r="D4" s="631"/>
      <c r="E4" s="652"/>
      <c r="F4" s="652"/>
      <c r="G4" s="652"/>
      <c r="H4" s="652"/>
      <c r="I4" s="652"/>
      <c r="J4" s="652"/>
      <c r="K4" s="652"/>
      <c r="L4" s="652"/>
      <c r="M4" s="652"/>
      <c r="N4" s="652"/>
      <c r="O4" s="652"/>
      <c r="P4" s="652"/>
      <c r="Q4" s="652"/>
      <c r="R4" s="652"/>
      <c r="S4" s="652"/>
      <c r="T4" s="652"/>
      <c r="U4" s="652"/>
      <c r="V4" s="652"/>
      <c r="W4" s="652"/>
      <c r="X4" s="652"/>
      <c r="Y4" s="632"/>
      <c r="Z4" s="654"/>
      <c r="AA4" s="87"/>
    </row>
    <row r="5" spans="1:30" s="31" customFormat="1" ht="19.149999999999999" customHeight="1" thickBot="1" x14ac:dyDescent="0.2">
      <c r="A5" s="659"/>
      <c r="B5" s="660"/>
      <c r="C5" s="661"/>
      <c r="D5" s="651" t="s">
        <v>240</v>
      </c>
      <c r="E5" s="627"/>
      <c r="F5" s="627"/>
      <c r="G5" s="627"/>
      <c r="H5" s="627"/>
      <c r="I5" s="627"/>
      <c r="J5" s="627"/>
      <c r="K5" s="627"/>
      <c r="L5" s="627"/>
      <c r="M5" s="627"/>
      <c r="N5" s="627"/>
      <c r="O5" s="627"/>
      <c r="P5" s="627"/>
      <c r="Q5" s="627"/>
      <c r="R5" s="627"/>
      <c r="S5" s="627"/>
      <c r="T5" s="627"/>
      <c r="U5" s="627"/>
      <c r="V5" s="627"/>
      <c r="W5" s="627"/>
      <c r="X5" s="627"/>
      <c r="Y5" s="628"/>
      <c r="Z5" s="360" t="s">
        <v>322</v>
      </c>
      <c r="AA5" s="87"/>
    </row>
    <row r="6" spans="1:30" s="31" customFormat="1" ht="17.45" customHeight="1" thickBot="1" x14ac:dyDescent="0.2">
      <c r="A6" s="665"/>
      <c r="B6" s="666"/>
      <c r="C6" s="667"/>
      <c r="D6" s="631"/>
      <c r="E6" s="652"/>
      <c r="F6" s="652"/>
      <c r="G6" s="652"/>
      <c r="H6" s="652"/>
      <c r="I6" s="652"/>
      <c r="J6" s="652"/>
      <c r="K6" s="652"/>
      <c r="L6" s="652"/>
      <c r="M6" s="652"/>
      <c r="N6" s="652"/>
      <c r="O6" s="652"/>
      <c r="P6" s="652"/>
      <c r="Q6" s="652"/>
      <c r="R6" s="652"/>
      <c r="S6" s="652"/>
      <c r="T6" s="652"/>
      <c r="U6" s="652"/>
      <c r="V6" s="652"/>
      <c r="W6" s="652"/>
      <c r="X6" s="652"/>
      <c r="Y6" s="632"/>
      <c r="Z6" s="361" t="s">
        <v>317</v>
      </c>
      <c r="AA6" s="87"/>
    </row>
    <row r="7" spans="1:30" s="91" customFormat="1" ht="33" customHeight="1" thickBot="1" x14ac:dyDescent="0.25">
      <c r="A7" s="656" t="s">
        <v>86</v>
      </c>
      <c r="B7" s="657"/>
      <c r="C7" s="658"/>
      <c r="D7" s="668" t="s">
        <v>43</v>
      </c>
      <c r="E7" s="669"/>
      <c r="F7" s="669"/>
      <c r="G7" s="669"/>
      <c r="H7" s="669"/>
      <c r="I7" s="669"/>
      <c r="J7" s="669"/>
      <c r="K7" s="669"/>
      <c r="L7" s="656" t="s">
        <v>90</v>
      </c>
      <c r="M7" s="657"/>
      <c r="N7" s="657"/>
      <c r="O7" s="657"/>
      <c r="P7" s="658"/>
      <c r="Q7" s="871" t="s">
        <v>237</v>
      </c>
      <c r="R7" s="872"/>
      <c r="S7" s="872"/>
      <c r="T7" s="872"/>
      <c r="U7" s="872"/>
      <c r="V7" s="682" t="s">
        <v>45</v>
      </c>
      <c r="W7" s="682"/>
      <c r="X7" s="873"/>
      <c r="Y7" s="673"/>
      <c r="Z7" s="672"/>
      <c r="AA7" s="184"/>
    </row>
    <row r="8" spans="1:30" s="91" customFormat="1" ht="33" customHeight="1" thickBot="1" x14ac:dyDescent="0.25">
      <c r="A8" s="656" t="s">
        <v>88</v>
      </c>
      <c r="B8" s="657"/>
      <c r="C8" s="658"/>
      <c r="D8" s="668" t="s">
        <v>108</v>
      </c>
      <c r="E8" s="669"/>
      <c r="F8" s="669"/>
      <c r="G8" s="669"/>
      <c r="H8" s="669"/>
      <c r="I8" s="669"/>
      <c r="J8" s="669"/>
      <c r="K8" s="670"/>
      <c r="L8" s="656" t="s">
        <v>112</v>
      </c>
      <c r="M8" s="658"/>
      <c r="N8" s="668" t="s">
        <v>129</v>
      </c>
      <c r="O8" s="669"/>
      <c r="P8" s="669"/>
      <c r="Q8" s="669"/>
      <c r="R8" s="669"/>
      <c r="S8" s="670"/>
      <c r="T8" s="776" t="s">
        <v>89</v>
      </c>
      <c r="U8" s="777"/>
      <c r="V8" s="323"/>
      <c r="W8" s="656" t="s">
        <v>46</v>
      </c>
      <c r="X8" s="657"/>
      <c r="Y8" s="671"/>
      <c r="Z8" s="672"/>
      <c r="AA8" s="185"/>
      <c r="AB8" s="185"/>
      <c r="AC8" s="185"/>
      <c r="AD8" s="185"/>
    </row>
    <row r="9" spans="1:30" s="180" customFormat="1" ht="64.900000000000006" customHeight="1" x14ac:dyDescent="0.2">
      <c r="A9" s="678" t="s">
        <v>309</v>
      </c>
      <c r="B9" s="678"/>
      <c r="C9" s="678"/>
      <c r="D9" s="678"/>
      <c r="E9" s="678"/>
      <c r="F9" s="678"/>
      <c r="G9" s="678"/>
      <c r="H9" s="678"/>
      <c r="I9" s="678"/>
      <c r="J9" s="678"/>
      <c r="K9" s="678"/>
      <c r="L9" s="678"/>
      <c r="M9" s="678"/>
      <c r="N9" s="678"/>
      <c r="O9" s="678"/>
      <c r="P9" s="678"/>
      <c r="Q9" s="678"/>
      <c r="R9" s="678"/>
      <c r="S9" s="678"/>
      <c r="T9" s="678"/>
      <c r="U9" s="678"/>
      <c r="V9" s="678"/>
      <c r="W9" s="678"/>
      <c r="X9" s="678"/>
      <c r="Y9" s="678"/>
      <c r="Z9" s="678"/>
    </row>
    <row r="10" spans="1:30" s="31" customFormat="1" ht="5.45" customHeight="1" thickBot="1" x14ac:dyDescent="0.2">
      <c r="A10" s="362"/>
      <c r="B10" s="362"/>
      <c r="C10" s="362"/>
      <c r="D10" s="362"/>
      <c r="E10" s="362"/>
      <c r="F10" s="362"/>
      <c r="G10" s="362"/>
      <c r="H10" s="362"/>
      <c r="I10" s="363"/>
      <c r="J10" s="363"/>
      <c r="K10" s="363"/>
      <c r="L10" s="363"/>
      <c r="M10" s="363"/>
      <c r="N10" s="363"/>
      <c r="O10" s="363"/>
      <c r="P10" s="363"/>
      <c r="Q10" s="363"/>
      <c r="R10" s="363"/>
      <c r="S10" s="363"/>
      <c r="T10" s="363"/>
      <c r="U10" s="363"/>
      <c r="V10" s="363"/>
      <c r="W10" s="363"/>
      <c r="X10" s="363"/>
      <c r="Y10" s="363"/>
      <c r="Z10" s="363"/>
      <c r="AA10" s="87"/>
    </row>
    <row r="11" spans="1:30" s="32" customFormat="1" ht="18.75" thickBot="1" x14ac:dyDescent="0.3">
      <c r="A11" s="868" t="s">
        <v>47</v>
      </c>
      <c r="B11" s="869"/>
      <c r="C11" s="869"/>
      <c r="D11" s="869"/>
      <c r="E11" s="869"/>
      <c r="F11" s="869"/>
      <c r="G11" s="869"/>
      <c r="H11" s="869"/>
      <c r="I11" s="869"/>
      <c r="J11" s="869"/>
      <c r="K11" s="869"/>
      <c r="L11" s="869"/>
      <c r="M11" s="869"/>
      <c r="N11" s="869"/>
      <c r="O11" s="869"/>
      <c r="P11" s="869"/>
      <c r="Q11" s="869"/>
      <c r="R11" s="869"/>
      <c r="S11" s="869"/>
      <c r="T11" s="869"/>
      <c r="U11" s="869"/>
      <c r="V11" s="869"/>
      <c r="W11" s="869"/>
      <c r="X11" s="869"/>
      <c r="Y11" s="869"/>
      <c r="Z11" s="870"/>
      <c r="AA11" s="88"/>
    </row>
    <row r="12" spans="1:30" s="31" customFormat="1" ht="18" customHeight="1" thickBot="1" x14ac:dyDescent="0.2">
      <c r="A12" s="656" t="s">
        <v>48</v>
      </c>
      <c r="B12" s="682"/>
      <c r="C12" s="682"/>
      <c r="D12" s="682"/>
      <c r="E12" s="682"/>
      <c r="F12" s="682"/>
      <c r="G12" s="682"/>
      <c r="H12" s="682"/>
      <c r="I12" s="682"/>
      <c r="J12" s="682"/>
      <c r="K12" s="682"/>
      <c r="L12" s="682"/>
      <c r="M12" s="682"/>
      <c r="N12" s="682"/>
      <c r="O12" s="682"/>
      <c r="P12" s="682"/>
      <c r="Q12" s="682"/>
      <c r="R12" s="682"/>
      <c r="S12" s="682"/>
      <c r="T12" s="682"/>
      <c r="U12" s="682"/>
      <c r="V12" s="682"/>
      <c r="W12" s="657"/>
      <c r="X12" s="657"/>
      <c r="Y12" s="657"/>
      <c r="Z12" s="677"/>
      <c r="AA12" s="87"/>
    </row>
    <row r="13" spans="1:30" s="31" customFormat="1" ht="16.899999999999999" customHeight="1" thickBot="1" x14ac:dyDescent="0.2">
      <c r="A13" s="683" t="s">
        <v>49</v>
      </c>
      <c r="B13" s="847" t="s">
        <v>92</v>
      </c>
      <c r="C13" s="848"/>
      <c r="D13" s="848"/>
      <c r="E13" s="848"/>
      <c r="F13" s="848"/>
      <c r="G13" s="849"/>
      <c r="H13" s="850" t="s">
        <v>94</v>
      </c>
      <c r="I13" s="851"/>
      <c r="J13" s="851"/>
      <c r="K13" s="851"/>
      <c r="L13" s="851"/>
      <c r="M13" s="851"/>
      <c r="N13" s="851"/>
      <c r="O13" s="852" t="s">
        <v>95</v>
      </c>
      <c r="P13" s="853"/>
      <c r="Q13" s="853"/>
      <c r="R13" s="853"/>
      <c r="S13" s="853"/>
      <c r="T13" s="854"/>
      <c r="U13" s="833" t="s">
        <v>53</v>
      </c>
      <c r="V13" s="833"/>
      <c r="W13" s="833"/>
      <c r="X13" s="807"/>
      <c r="Y13" s="656" t="s">
        <v>54</v>
      </c>
      <c r="Z13" s="677"/>
      <c r="AA13" s="87"/>
    </row>
    <row r="14" spans="1:30" s="31" customFormat="1" ht="15" customHeight="1" thickBot="1" x14ac:dyDescent="0.2">
      <c r="A14" s="683"/>
      <c r="B14" s="855" t="s">
        <v>57</v>
      </c>
      <c r="C14" s="856"/>
      <c r="D14" s="855" t="s">
        <v>242</v>
      </c>
      <c r="E14" s="857"/>
      <c r="F14" s="856"/>
      <c r="G14" s="858" t="s">
        <v>96</v>
      </c>
      <c r="H14" s="860" t="s">
        <v>97</v>
      </c>
      <c r="I14" s="860" t="s">
        <v>98</v>
      </c>
      <c r="J14" s="860" t="s">
        <v>99</v>
      </c>
      <c r="K14" s="860" t="s">
        <v>100</v>
      </c>
      <c r="L14" s="860" t="s">
        <v>101</v>
      </c>
      <c r="M14" s="860" t="s">
        <v>102</v>
      </c>
      <c r="N14" s="862"/>
      <c r="O14" s="841" t="s">
        <v>97</v>
      </c>
      <c r="P14" s="843" t="s">
        <v>98</v>
      </c>
      <c r="Q14" s="843" t="s">
        <v>99</v>
      </c>
      <c r="R14" s="843" t="s">
        <v>100</v>
      </c>
      <c r="S14" s="843" t="s">
        <v>101</v>
      </c>
      <c r="T14" s="845" t="s">
        <v>102</v>
      </c>
      <c r="U14" s="676" t="s">
        <v>59</v>
      </c>
      <c r="V14" s="864" t="s">
        <v>60</v>
      </c>
      <c r="W14" s="866" t="s">
        <v>61</v>
      </c>
      <c r="X14" s="625" t="s">
        <v>241</v>
      </c>
      <c r="Y14" s="307"/>
      <c r="Z14" s="308"/>
      <c r="AA14" s="87"/>
    </row>
    <row r="15" spans="1:30" s="31" customFormat="1" ht="47.45" customHeight="1" thickBot="1" x14ac:dyDescent="0.2">
      <c r="A15" s="684"/>
      <c r="B15" s="365" t="s">
        <v>64</v>
      </c>
      <c r="C15" s="311" t="s">
        <v>65</v>
      </c>
      <c r="D15" s="366" t="s">
        <v>97</v>
      </c>
      <c r="E15" s="367" t="s">
        <v>253</v>
      </c>
      <c r="F15" s="329" t="s">
        <v>254</v>
      </c>
      <c r="G15" s="859"/>
      <c r="H15" s="861"/>
      <c r="I15" s="861"/>
      <c r="J15" s="861"/>
      <c r="K15" s="861"/>
      <c r="L15" s="861"/>
      <c r="M15" s="861"/>
      <c r="N15" s="863"/>
      <c r="O15" s="842"/>
      <c r="P15" s="844"/>
      <c r="Q15" s="844"/>
      <c r="R15" s="844"/>
      <c r="S15" s="844"/>
      <c r="T15" s="846"/>
      <c r="U15" s="823"/>
      <c r="V15" s="865"/>
      <c r="W15" s="867"/>
      <c r="X15" s="626"/>
      <c r="Y15" s="292"/>
      <c r="Z15" s="293"/>
      <c r="AA15" s="87"/>
    </row>
    <row r="16" spans="1:30" ht="100.15" customHeight="1" x14ac:dyDescent="0.15">
      <c r="A16" s="312" t="s">
        <v>66</v>
      </c>
      <c r="B16" s="422"/>
      <c r="C16" s="423"/>
      <c r="D16" s="104"/>
      <c r="E16" s="168"/>
      <c r="F16" s="179"/>
      <c r="G16" s="165"/>
      <c r="H16" s="104"/>
      <c r="I16" s="168"/>
      <c r="J16" s="168"/>
      <c r="K16" s="416" t="str">
        <f>IFERROR(B33/I16,"Celda formulada")</f>
        <v>Celda formulada</v>
      </c>
      <c r="L16" s="416" t="str">
        <f>IFERROR(J16/I16,"Celda formulada")</f>
        <v>Celda formulada</v>
      </c>
      <c r="M16" s="882"/>
      <c r="N16" s="888"/>
      <c r="O16" s="169"/>
      <c r="P16" s="161"/>
      <c r="Q16" s="161"/>
      <c r="R16" s="372" t="str">
        <f>IFERROR(B33/P16,"Celda formulada")</f>
        <v>Celda formulada</v>
      </c>
      <c r="S16" s="372" t="str">
        <f>IFERROR(Q16/P16,"Celda formulada")</f>
        <v>Celda formulada</v>
      </c>
      <c r="T16" s="153"/>
      <c r="U16" s="154"/>
      <c r="V16" s="149"/>
      <c r="W16" s="119"/>
      <c r="X16" s="325"/>
      <c r="Y16" s="297"/>
      <c r="Z16" s="298"/>
      <c r="AA16" s="108">
        <f t="shared" ref="AA16:AA27" si="0">$V$28</f>
        <v>0.2</v>
      </c>
    </row>
    <row r="17" spans="1:27" ht="100.15" customHeight="1" x14ac:dyDescent="0.15">
      <c r="A17" s="316" t="s">
        <v>71</v>
      </c>
      <c r="B17" s="282"/>
      <c r="C17" s="283"/>
      <c r="D17" s="109"/>
      <c r="E17" s="161"/>
      <c r="F17" s="162"/>
      <c r="G17" s="166"/>
      <c r="H17" s="109"/>
      <c r="I17" s="161"/>
      <c r="J17" s="161"/>
      <c r="K17" s="417" t="str">
        <f t="shared" ref="K17:K27" si="1">IFERROR(B34/I17,"Celda formulada")</f>
        <v>Celda formulada</v>
      </c>
      <c r="L17" s="417" t="str">
        <f t="shared" ref="L17:L27" si="2">IFERROR(J17/I17,"Celda formulada")</f>
        <v>Celda formulada</v>
      </c>
      <c r="M17" s="874"/>
      <c r="N17" s="887"/>
      <c r="O17" s="155"/>
      <c r="P17" s="161"/>
      <c r="Q17" s="161"/>
      <c r="R17" s="372" t="str">
        <f t="shared" ref="R17:R27" si="3">IFERROR(B34/P17,"Celda formulada")</f>
        <v>Celda formulada</v>
      </c>
      <c r="S17" s="372" t="str">
        <f t="shared" ref="S17:S27" si="4">IFERROR(Q17/P17,"Celda formulada")</f>
        <v>Celda formulada</v>
      </c>
      <c r="T17" s="151"/>
      <c r="U17" s="155"/>
      <c r="V17" s="150"/>
      <c r="W17" s="118"/>
      <c r="X17" s="326"/>
      <c r="Y17" s="297"/>
      <c r="Z17" s="298"/>
      <c r="AA17" s="108">
        <f t="shared" si="0"/>
        <v>0.2</v>
      </c>
    </row>
    <row r="18" spans="1:27" ht="100.15" customHeight="1" x14ac:dyDescent="0.15">
      <c r="A18" s="316" t="s">
        <v>72</v>
      </c>
      <c r="B18" s="282"/>
      <c r="C18" s="283"/>
      <c r="D18" s="109"/>
      <c r="E18" s="161"/>
      <c r="F18" s="162"/>
      <c r="G18" s="166"/>
      <c r="H18" s="109"/>
      <c r="I18" s="161"/>
      <c r="J18" s="161"/>
      <c r="K18" s="417" t="str">
        <f t="shared" si="1"/>
        <v>Celda formulada</v>
      </c>
      <c r="L18" s="417" t="str">
        <f t="shared" si="2"/>
        <v>Celda formulada</v>
      </c>
      <c r="M18" s="874"/>
      <c r="N18" s="887"/>
      <c r="O18" s="155"/>
      <c r="P18" s="161"/>
      <c r="Q18" s="161"/>
      <c r="R18" s="372" t="str">
        <f t="shared" si="3"/>
        <v>Celda formulada</v>
      </c>
      <c r="S18" s="372" t="str">
        <f t="shared" si="4"/>
        <v>Celda formulada</v>
      </c>
      <c r="T18" s="151"/>
      <c r="U18" s="155"/>
      <c r="V18" s="150"/>
      <c r="W18" s="118"/>
      <c r="X18" s="326"/>
      <c r="Y18" s="297"/>
      <c r="Z18" s="298"/>
      <c r="AA18" s="108">
        <f t="shared" si="0"/>
        <v>0.2</v>
      </c>
    </row>
    <row r="19" spans="1:27" ht="100.15" customHeight="1" x14ac:dyDescent="0.15">
      <c r="A19" s="316" t="s">
        <v>73</v>
      </c>
      <c r="B19" s="282"/>
      <c r="C19" s="283"/>
      <c r="D19" s="109"/>
      <c r="E19" s="161"/>
      <c r="F19" s="162"/>
      <c r="G19" s="166"/>
      <c r="H19" s="109"/>
      <c r="I19" s="161"/>
      <c r="J19" s="161"/>
      <c r="K19" s="417" t="str">
        <f t="shared" si="1"/>
        <v>Celda formulada</v>
      </c>
      <c r="L19" s="417" t="str">
        <f t="shared" si="2"/>
        <v>Celda formulada</v>
      </c>
      <c r="M19" s="874"/>
      <c r="N19" s="887"/>
      <c r="O19" s="155"/>
      <c r="P19" s="161"/>
      <c r="Q19" s="161"/>
      <c r="R19" s="372" t="str">
        <f t="shared" si="3"/>
        <v>Celda formulada</v>
      </c>
      <c r="S19" s="372" t="str">
        <f t="shared" si="4"/>
        <v>Celda formulada</v>
      </c>
      <c r="T19" s="151"/>
      <c r="U19" s="155"/>
      <c r="V19" s="150"/>
      <c r="W19" s="118"/>
      <c r="X19" s="326"/>
      <c r="Y19" s="297"/>
      <c r="Z19" s="298"/>
      <c r="AA19" s="108">
        <f t="shared" si="0"/>
        <v>0.2</v>
      </c>
    </row>
    <row r="20" spans="1:27" ht="100.15" customHeight="1" x14ac:dyDescent="0.15">
      <c r="A20" s="316" t="s">
        <v>74</v>
      </c>
      <c r="B20" s="282"/>
      <c r="C20" s="283"/>
      <c r="D20" s="109"/>
      <c r="E20" s="161"/>
      <c r="F20" s="162"/>
      <c r="G20" s="166"/>
      <c r="H20" s="109"/>
      <c r="I20" s="161"/>
      <c r="J20" s="161"/>
      <c r="K20" s="417" t="str">
        <f t="shared" si="1"/>
        <v>Celda formulada</v>
      </c>
      <c r="L20" s="417" t="str">
        <f t="shared" si="2"/>
        <v>Celda formulada</v>
      </c>
      <c r="M20" s="874"/>
      <c r="N20" s="887"/>
      <c r="O20" s="155"/>
      <c r="P20" s="161"/>
      <c r="Q20" s="161"/>
      <c r="R20" s="372" t="str">
        <f t="shared" si="3"/>
        <v>Celda formulada</v>
      </c>
      <c r="S20" s="372" t="str">
        <f t="shared" si="4"/>
        <v>Celda formulada</v>
      </c>
      <c r="T20" s="151"/>
      <c r="U20" s="156"/>
      <c r="V20" s="118"/>
      <c r="W20" s="118"/>
      <c r="X20" s="326"/>
      <c r="Y20" s="297"/>
      <c r="Z20" s="298"/>
      <c r="AA20" s="108">
        <f t="shared" si="0"/>
        <v>0.2</v>
      </c>
    </row>
    <row r="21" spans="1:27" ht="100.15" customHeight="1" x14ac:dyDescent="0.15">
      <c r="A21" s="316" t="s">
        <v>75</v>
      </c>
      <c r="B21" s="282"/>
      <c r="C21" s="283"/>
      <c r="D21" s="109"/>
      <c r="E21" s="161"/>
      <c r="F21" s="162"/>
      <c r="G21" s="166"/>
      <c r="H21" s="109"/>
      <c r="I21" s="161"/>
      <c r="J21" s="161"/>
      <c r="K21" s="417" t="str">
        <f t="shared" si="1"/>
        <v>Celda formulada</v>
      </c>
      <c r="L21" s="417" t="str">
        <f t="shared" si="2"/>
        <v>Celda formulada</v>
      </c>
      <c r="M21" s="874"/>
      <c r="N21" s="887"/>
      <c r="O21" s="155"/>
      <c r="P21" s="161"/>
      <c r="Q21" s="161"/>
      <c r="R21" s="372" t="str">
        <f t="shared" si="3"/>
        <v>Celda formulada</v>
      </c>
      <c r="S21" s="372" t="str">
        <f t="shared" si="4"/>
        <v>Celda formulada</v>
      </c>
      <c r="T21" s="151"/>
      <c r="U21" s="156"/>
      <c r="V21" s="118"/>
      <c r="W21" s="118"/>
      <c r="X21" s="326"/>
      <c r="Y21" s="297"/>
      <c r="Z21" s="298"/>
      <c r="AA21" s="108">
        <f t="shared" si="0"/>
        <v>0.2</v>
      </c>
    </row>
    <row r="22" spans="1:27" ht="100.15" customHeight="1" x14ac:dyDescent="0.15">
      <c r="A22" s="316" t="s">
        <v>76</v>
      </c>
      <c r="B22" s="282"/>
      <c r="C22" s="283"/>
      <c r="D22" s="109"/>
      <c r="E22" s="161"/>
      <c r="F22" s="162"/>
      <c r="G22" s="166"/>
      <c r="H22" s="109"/>
      <c r="I22" s="161"/>
      <c r="J22" s="161"/>
      <c r="K22" s="417" t="str">
        <f t="shared" si="1"/>
        <v>Celda formulada</v>
      </c>
      <c r="L22" s="417" t="str">
        <f t="shared" si="2"/>
        <v>Celda formulada</v>
      </c>
      <c r="M22" s="874"/>
      <c r="N22" s="887"/>
      <c r="O22" s="155"/>
      <c r="P22" s="161"/>
      <c r="Q22" s="161"/>
      <c r="R22" s="372" t="str">
        <f t="shared" si="3"/>
        <v>Celda formulada</v>
      </c>
      <c r="S22" s="372" t="str">
        <f t="shared" si="4"/>
        <v>Celda formulada</v>
      </c>
      <c r="T22" s="151"/>
      <c r="U22" s="156"/>
      <c r="V22" s="118"/>
      <c r="W22" s="118"/>
      <c r="X22" s="326"/>
      <c r="Y22" s="297"/>
      <c r="Z22" s="298"/>
      <c r="AA22" s="108">
        <f t="shared" si="0"/>
        <v>0.2</v>
      </c>
    </row>
    <row r="23" spans="1:27" ht="100.15" customHeight="1" x14ac:dyDescent="0.15">
      <c r="A23" s="316" t="s">
        <v>77</v>
      </c>
      <c r="B23" s="282"/>
      <c r="C23" s="283"/>
      <c r="D23" s="109"/>
      <c r="E23" s="161"/>
      <c r="F23" s="162"/>
      <c r="G23" s="166"/>
      <c r="H23" s="109"/>
      <c r="I23" s="161"/>
      <c r="J23" s="161"/>
      <c r="K23" s="417" t="str">
        <f t="shared" si="1"/>
        <v>Celda formulada</v>
      </c>
      <c r="L23" s="417" t="str">
        <f t="shared" si="2"/>
        <v>Celda formulada</v>
      </c>
      <c r="M23" s="874"/>
      <c r="N23" s="887"/>
      <c r="O23" s="155"/>
      <c r="P23" s="161"/>
      <c r="Q23" s="161"/>
      <c r="R23" s="372" t="str">
        <f t="shared" si="3"/>
        <v>Celda formulada</v>
      </c>
      <c r="S23" s="372" t="str">
        <f t="shared" si="4"/>
        <v>Celda formulada</v>
      </c>
      <c r="T23" s="151"/>
      <c r="U23" s="156"/>
      <c r="V23" s="118"/>
      <c r="W23" s="118"/>
      <c r="X23" s="326"/>
      <c r="Y23" s="297"/>
      <c r="Z23" s="298"/>
      <c r="AA23" s="108">
        <f t="shared" si="0"/>
        <v>0.2</v>
      </c>
    </row>
    <row r="24" spans="1:27" ht="100.15" customHeight="1" x14ac:dyDescent="0.15">
      <c r="A24" s="316" t="s">
        <v>78</v>
      </c>
      <c r="B24" s="282"/>
      <c r="C24" s="283"/>
      <c r="D24" s="109"/>
      <c r="E24" s="161"/>
      <c r="F24" s="162"/>
      <c r="G24" s="166"/>
      <c r="H24" s="109"/>
      <c r="I24" s="161"/>
      <c r="J24" s="161"/>
      <c r="K24" s="417" t="str">
        <f t="shared" si="1"/>
        <v>Celda formulada</v>
      </c>
      <c r="L24" s="417" t="str">
        <f t="shared" si="2"/>
        <v>Celda formulada</v>
      </c>
      <c r="M24" s="874"/>
      <c r="N24" s="887"/>
      <c r="O24" s="155"/>
      <c r="P24" s="161"/>
      <c r="Q24" s="161"/>
      <c r="R24" s="372" t="str">
        <f t="shared" si="3"/>
        <v>Celda formulada</v>
      </c>
      <c r="S24" s="372" t="str">
        <f t="shared" si="4"/>
        <v>Celda formulada</v>
      </c>
      <c r="T24" s="151"/>
      <c r="U24" s="156"/>
      <c r="V24" s="118"/>
      <c r="W24" s="118"/>
      <c r="X24" s="326"/>
      <c r="Y24" s="297"/>
      <c r="Z24" s="298"/>
      <c r="AA24" s="108">
        <f t="shared" si="0"/>
        <v>0.2</v>
      </c>
    </row>
    <row r="25" spans="1:27" ht="100.15" customHeight="1" x14ac:dyDescent="0.15">
      <c r="A25" s="316" t="s">
        <v>79</v>
      </c>
      <c r="B25" s="282"/>
      <c r="C25" s="283"/>
      <c r="D25" s="109"/>
      <c r="E25" s="161"/>
      <c r="F25" s="162"/>
      <c r="G25" s="166"/>
      <c r="H25" s="109"/>
      <c r="I25" s="161"/>
      <c r="J25" s="161"/>
      <c r="K25" s="417" t="str">
        <f t="shared" si="1"/>
        <v>Celda formulada</v>
      </c>
      <c r="L25" s="417" t="str">
        <f t="shared" si="2"/>
        <v>Celda formulada</v>
      </c>
      <c r="M25" s="874"/>
      <c r="N25" s="887"/>
      <c r="O25" s="155"/>
      <c r="P25" s="161"/>
      <c r="Q25" s="161"/>
      <c r="R25" s="372" t="str">
        <f t="shared" si="3"/>
        <v>Celda formulada</v>
      </c>
      <c r="S25" s="372" t="str">
        <f t="shared" si="4"/>
        <v>Celda formulada</v>
      </c>
      <c r="T25" s="151"/>
      <c r="U25" s="156"/>
      <c r="V25" s="118"/>
      <c r="W25" s="118"/>
      <c r="X25" s="326"/>
      <c r="Y25" s="297"/>
      <c r="Z25" s="298"/>
      <c r="AA25" s="108">
        <f t="shared" si="0"/>
        <v>0.2</v>
      </c>
    </row>
    <row r="26" spans="1:27" ht="100.15" customHeight="1" x14ac:dyDescent="0.15">
      <c r="A26" s="316" t="s">
        <v>80</v>
      </c>
      <c r="B26" s="282"/>
      <c r="C26" s="283"/>
      <c r="D26" s="109"/>
      <c r="E26" s="161"/>
      <c r="F26" s="162"/>
      <c r="G26" s="166"/>
      <c r="H26" s="109"/>
      <c r="I26" s="161"/>
      <c r="J26" s="161"/>
      <c r="K26" s="417" t="str">
        <f t="shared" si="1"/>
        <v>Celda formulada</v>
      </c>
      <c r="L26" s="417" t="str">
        <f t="shared" si="2"/>
        <v>Celda formulada</v>
      </c>
      <c r="M26" s="874"/>
      <c r="N26" s="887"/>
      <c r="O26" s="155"/>
      <c r="P26" s="161"/>
      <c r="Q26" s="161"/>
      <c r="R26" s="372" t="str">
        <f t="shared" si="3"/>
        <v>Celda formulada</v>
      </c>
      <c r="S26" s="372" t="str">
        <f t="shared" si="4"/>
        <v>Celda formulada</v>
      </c>
      <c r="T26" s="151"/>
      <c r="U26" s="156"/>
      <c r="V26" s="118"/>
      <c r="W26" s="118"/>
      <c r="X26" s="326"/>
      <c r="Y26" s="297"/>
      <c r="Z26" s="298"/>
      <c r="AA26" s="108">
        <f t="shared" si="0"/>
        <v>0.2</v>
      </c>
    </row>
    <row r="27" spans="1:27" ht="100.15" customHeight="1" thickBot="1" x14ac:dyDescent="0.2">
      <c r="A27" s="318" t="s">
        <v>81</v>
      </c>
      <c r="B27" s="284"/>
      <c r="C27" s="285"/>
      <c r="D27" s="111"/>
      <c r="E27" s="163"/>
      <c r="F27" s="164"/>
      <c r="G27" s="167"/>
      <c r="H27" s="111"/>
      <c r="I27" s="163"/>
      <c r="J27" s="163"/>
      <c r="K27" s="418" t="str">
        <f t="shared" si="1"/>
        <v>Celda formulada</v>
      </c>
      <c r="L27" s="418" t="str">
        <f t="shared" si="2"/>
        <v>Celda formulada</v>
      </c>
      <c r="M27" s="878"/>
      <c r="N27" s="886"/>
      <c r="O27" s="170"/>
      <c r="P27" s="161"/>
      <c r="Q27" s="161"/>
      <c r="R27" s="372" t="str">
        <f t="shared" si="3"/>
        <v>Celda formulada</v>
      </c>
      <c r="S27" s="372" t="str">
        <f t="shared" si="4"/>
        <v>Celda formulada</v>
      </c>
      <c r="T27" s="152"/>
      <c r="U27" s="157"/>
      <c r="V27" s="120"/>
      <c r="W27" s="120"/>
      <c r="X27" s="327"/>
      <c r="Y27" s="297"/>
      <c r="Z27" s="298"/>
      <c r="AA27" s="108">
        <f t="shared" si="0"/>
        <v>0.2</v>
      </c>
    </row>
    <row r="28" spans="1:27" s="31" customFormat="1" ht="25.15" customHeight="1" thickBot="1" x14ac:dyDescent="0.2">
      <c r="A28" s="381" t="s">
        <v>91</v>
      </c>
      <c r="B28" s="821" t="s">
        <v>82</v>
      </c>
      <c r="C28" s="822"/>
      <c r="D28" s="382" t="s">
        <v>82</v>
      </c>
      <c r="E28" s="383">
        <f>IFERROR(AVERAGEIF(E16:E27,"&gt;0",E16:E27),0)</f>
        <v>0</v>
      </c>
      <c r="F28" s="383">
        <f>IFERROR(AVERAGE(F16:F27),0)</f>
        <v>0</v>
      </c>
      <c r="G28" s="384">
        <f>IFERROR(AVERAGEIF(G16:G27,"&gt;0",G16:G27),0)</f>
        <v>0</v>
      </c>
      <c r="H28" s="385"/>
      <c r="I28" s="386">
        <f>IFERROR(SUM(I16:I27),0)</f>
        <v>0</v>
      </c>
      <c r="J28" s="386">
        <f>IFERROR(SUM(J16:J27),0)</f>
        <v>0</v>
      </c>
      <c r="K28" s="387">
        <f>IFERROR(AVERAGEIF(K16:K27,"&gt;0",K16:K27),0)</f>
        <v>0</v>
      </c>
      <c r="L28" s="387">
        <f>IFERROR(AVERAGEIF(L16:L27,"&gt;0",L16:L27),0)</f>
        <v>0</v>
      </c>
      <c r="M28" s="388"/>
      <c r="N28" s="388"/>
      <c r="O28" s="389"/>
      <c r="P28" s="390">
        <f>IFERROR(SUM(P16:P27),0)</f>
        <v>0</v>
      </c>
      <c r="Q28" s="390">
        <f>IFERROR(SUM(Q16:Q27),0)</f>
        <v>0</v>
      </c>
      <c r="R28" s="391">
        <f>IFERROR(AVERAGEIF(R16:R27,"&gt;0",R16:R27),0)</f>
        <v>0</v>
      </c>
      <c r="S28" s="391">
        <f>IFERROR(AVERAGEIF(S16:S27,"&gt;0",S16:S27),0)</f>
        <v>0</v>
      </c>
      <c r="T28" s="392"/>
      <c r="U28" s="393" t="s">
        <v>83</v>
      </c>
      <c r="V28" s="786">
        <v>0.2</v>
      </c>
      <c r="W28" s="787"/>
      <c r="X28" s="788"/>
      <c r="Y28" s="294"/>
      <c r="Z28" s="295"/>
      <c r="AA28" s="87"/>
    </row>
    <row r="29" spans="1:27" ht="30.6" customHeight="1" thickBot="1" x14ac:dyDescent="0.2">
      <c r="A29" s="394"/>
      <c r="B29" s="395"/>
      <c r="C29" s="395"/>
      <c r="D29" s="395"/>
      <c r="E29" s="395"/>
      <c r="F29" s="395"/>
      <c r="G29" s="395"/>
      <c r="H29" s="395"/>
      <c r="I29" s="395"/>
      <c r="J29" s="395"/>
      <c r="K29" s="395"/>
      <c r="L29" s="395"/>
      <c r="M29" s="395"/>
      <c r="N29" s="395"/>
      <c r="O29" s="395"/>
      <c r="P29" s="395"/>
      <c r="Q29" s="395"/>
      <c r="R29" s="395"/>
      <c r="S29" s="395"/>
      <c r="T29" s="395"/>
      <c r="U29" s="395"/>
      <c r="V29" s="395"/>
      <c r="W29" s="395"/>
      <c r="X29" s="395"/>
      <c r="Y29" s="395"/>
      <c r="Z29" s="396"/>
    </row>
    <row r="30" spans="1:27" s="31" customFormat="1" ht="18" customHeight="1" thickBot="1" x14ac:dyDescent="0.2">
      <c r="A30" s="656" t="s">
        <v>84</v>
      </c>
      <c r="B30" s="657"/>
      <c r="C30" s="657"/>
      <c r="D30" s="657"/>
      <c r="E30" s="657"/>
      <c r="F30" s="657"/>
      <c r="G30" s="657"/>
      <c r="H30" s="657"/>
      <c r="I30" s="657"/>
      <c r="J30" s="657"/>
      <c r="K30" s="657"/>
      <c r="L30" s="657"/>
      <c r="M30" s="682"/>
      <c r="N30" s="682"/>
      <c r="O30" s="682"/>
      <c r="P30" s="682"/>
      <c r="Q30" s="682"/>
      <c r="R30" s="682"/>
      <c r="S30" s="682"/>
      <c r="T30" s="682"/>
      <c r="U30" s="657"/>
      <c r="V30" s="657"/>
      <c r="W30" s="657"/>
      <c r="X30" s="657"/>
      <c r="Y30" s="657"/>
      <c r="Z30" s="677"/>
      <c r="AA30" s="87"/>
    </row>
    <row r="31" spans="1:27" s="31" customFormat="1" ht="19.899999999999999" customHeight="1" thickBot="1" x14ac:dyDescent="0.2">
      <c r="A31" s="824" t="s">
        <v>49</v>
      </c>
      <c r="B31" s="826" t="s">
        <v>93</v>
      </c>
      <c r="C31" s="828" t="s">
        <v>103</v>
      </c>
      <c r="D31" s="829"/>
      <c r="E31" s="829"/>
      <c r="F31" s="829"/>
      <c r="G31" s="829"/>
      <c r="H31" s="829"/>
      <c r="I31" s="829"/>
      <c r="J31" s="829"/>
      <c r="K31" s="830" t="s">
        <v>104</v>
      </c>
      <c r="L31" s="831"/>
      <c r="M31" s="831"/>
      <c r="N31" s="831"/>
      <c r="O31" s="831"/>
      <c r="P31" s="831"/>
      <c r="Q31" s="831"/>
      <c r="R31" s="832"/>
      <c r="S31" s="806" t="s">
        <v>53</v>
      </c>
      <c r="T31" s="833"/>
      <c r="U31" s="833"/>
      <c r="V31" s="833"/>
      <c r="W31" s="833"/>
      <c r="X31" s="807"/>
      <c r="Y31" s="656" t="s">
        <v>54</v>
      </c>
      <c r="Z31" s="677"/>
      <c r="AA31" s="87"/>
    </row>
    <row r="32" spans="1:27" s="33" customFormat="1" ht="51.6" customHeight="1" thickBot="1" x14ac:dyDescent="0.2">
      <c r="A32" s="825"/>
      <c r="B32" s="827"/>
      <c r="C32" s="398" t="s">
        <v>97</v>
      </c>
      <c r="D32" s="398" t="s">
        <v>98</v>
      </c>
      <c r="E32" s="398" t="s">
        <v>99</v>
      </c>
      <c r="F32" s="398" t="s">
        <v>100</v>
      </c>
      <c r="G32" s="398" t="s">
        <v>101</v>
      </c>
      <c r="H32" s="398" t="s">
        <v>105</v>
      </c>
      <c r="I32" s="834" t="s">
        <v>102</v>
      </c>
      <c r="J32" s="835"/>
      <c r="K32" s="399" t="s">
        <v>97</v>
      </c>
      <c r="L32" s="399" t="s">
        <v>98</v>
      </c>
      <c r="M32" s="399" t="s">
        <v>99</v>
      </c>
      <c r="N32" s="399" t="s">
        <v>100</v>
      </c>
      <c r="O32" s="399" t="s">
        <v>101</v>
      </c>
      <c r="P32" s="399" t="s">
        <v>105</v>
      </c>
      <c r="Q32" s="836" t="s">
        <v>102</v>
      </c>
      <c r="R32" s="837"/>
      <c r="S32" s="674" t="s">
        <v>59</v>
      </c>
      <c r="T32" s="675"/>
      <c r="U32" s="676"/>
      <c r="V32" s="400" t="s">
        <v>60</v>
      </c>
      <c r="W32" s="401" t="s">
        <v>61</v>
      </c>
      <c r="X32" s="397" t="s">
        <v>62</v>
      </c>
      <c r="Y32" s="307"/>
      <c r="Z32" s="308"/>
      <c r="AA32" s="90"/>
    </row>
    <row r="33" spans="1:27" s="31" customFormat="1" ht="100.15" customHeight="1" x14ac:dyDescent="0.15">
      <c r="A33" s="402" t="s">
        <v>66</v>
      </c>
      <c r="B33" s="171"/>
      <c r="C33" s="104"/>
      <c r="D33" s="168"/>
      <c r="E33" s="168"/>
      <c r="F33" s="419" t="str">
        <f>IFERROR(B33/D33,"Celda formulada")</f>
        <v>Celda formulada</v>
      </c>
      <c r="G33" s="419" t="str">
        <f>IFERROR(E33/D33,"Celda formulada")</f>
        <v>Celda formulada</v>
      </c>
      <c r="H33" s="420" t="str">
        <f t="shared" ref="H33:H44" si="5">IFERROR((F33/$E$45)*1,"Celda formulada")</f>
        <v>Celda formulada</v>
      </c>
      <c r="I33" s="882"/>
      <c r="J33" s="883"/>
      <c r="K33" s="104"/>
      <c r="L33" s="168"/>
      <c r="M33" s="168"/>
      <c r="N33" s="421" t="str">
        <f t="shared" ref="N33:N44" si="6">IFERROR(B33/L33,"Celda formulada")</f>
        <v>Celda formulada</v>
      </c>
      <c r="O33" s="421" t="str">
        <f>IFERROR(M33/L33,"Celda formulada")</f>
        <v>Celda formulada</v>
      </c>
      <c r="P33" s="421" t="str">
        <f t="shared" ref="P33:P44" si="7">IFERROR((N33/$M$45)*1,"Celda formulada")</f>
        <v>Celda formulada</v>
      </c>
      <c r="Q33" s="882"/>
      <c r="R33" s="883"/>
      <c r="S33" s="884"/>
      <c r="T33" s="885"/>
      <c r="U33" s="885"/>
      <c r="V33" s="119"/>
      <c r="W33" s="174"/>
      <c r="X33" s="325"/>
      <c r="Y33" s="297"/>
      <c r="Z33" s="298"/>
      <c r="AA33" s="89">
        <f t="shared" ref="AA33:AA44" si="8">$V$45</f>
        <v>0.2</v>
      </c>
    </row>
    <row r="34" spans="1:27" s="31" customFormat="1" ht="100.15" customHeight="1" x14ac:dyDescent="0.15">
      <c r="A34" s="403" t="s">
        <v>71</v>
      </c>
      <c r="B34" s="172"/>
      <c r="C34" s="109"/>
      <c r="D34" s="161"/>
      <c r="E34" s="161"/>
      <c r="F34" s="372" t="str">
        <f t="shared" ref="F34:F44" si="9">IFERROR(B34/D34,"Celda formulada")</f>
        <v>Celda formulada</v>
      </c>
      <c r="G34" s="372" t="str">
        <f t="shared" ref="G34:G44" si="10">IFERROR(E34/D34,"Celda formulada")</f>
        <v>Celda formulada</v>
      </c>
      <c r="H34" s="404" t="str">
        <f t="shared" si="5"/>
        <v>Celda formulada</v>
      </c>
      <c r="I34" s="874"/>
      <c r="J34" s="875"/>
      <c r="K34" s="109"/>
      <c r="L34" s="161"/>
      <c r="M34" s="161"/>
      <c r="N34" s="405" t="str">
        <f t="shared" si="6"/>
        <v>Celda formulada</v>
      </c>
      <c r="O34" s="405" t="str">
        <f t="shared" ref="O34:O44" si="11">IFERROR(M34/L34,"Celda formulada")</f>
        <v>Celda formulada</v>
      </c>
      <c r="P34" s="405" t="str">
        <f t="shared" si="7"/>
        <v>Celda formulada</v>
      </c>
      <c r="Q34" s="874"/>
      <c r="R34" s="875"/>
      <c r="S34" s="876"/>
      <c r="T34" s="877"/>
      <c r="U34" s="877"/>
      <c r="V34" s="118"/>
      <c r="W34" s="175"/>
      <c r="X34" s="326"/>
      <c r="Y34" s="297"/>
      <c r="Z34" s="298"/>
      <c r="AA34" s="89">
        <f t="shared" si="8"/>
        <v>0.2</v>
      </c>
    </row>
    <row r="35" spans="1:27" s="31" customFormat="1" ht="100.15" customHeight="1" x14ac:dyDescent="0.15">
      <c r="A35" s="403" t="s">
        <v>72</v>
      </c>
      <c r="B35" s="172"/>
      <c r="C35" s="109"/>
      <c r="D35" s="161"/>
      <c r="E35" s="161"/>
      <c r="F35" s="372" t="str">
        <f t="shared" si="9"/>
        <v>Celda formulada</v>
      </c>
      <c r="G35" s="372" t="str">
        <f t="shared" si="10"/>
        <v>Celda formulada</v>
      </c>
      <c r="H35" s="404" t="str">
        <f t="shared" si="5"/>
        <v>Celda formulada</v>
      </c>
      <c r="I35" s="874"/>
      <c r="J35" s="875"/>
      <c r="K35" s="109"/>
      <c r="L35" s="161"/>
      <c r="M35" s="161"/>
      <c r="N35" s="405" t="str">
        <f t="shared" si="6"/>
        <v>Celda formulada</v>
      </c>
      <c r="O35" s="405" t="str">
        <f t="shared" si="11"/>
        <v>Celda formulada</v>
      </c>
      <c r="P35" s="405" t="str">
        <f t="shared" si="7"/>
        <v>Celda formulada</v>
      </c>
      <c r="Q35" s="874"/>
      <c r="R35" s="875"/>
      <c r="S35" s="876"/>
      <c r="T35" s="877"/>
      <c r="U35" s="877"/>
      <c r="V35" s="118"/>
      <c r="W35" s="175"/>
      <c r="X35" s="326"/>
      <c r="Y35" s="297"/>
      <c r="Z35" s="298"/>
      <c r="AA35" s="89">
        <f t="shared" si="8"/>
        <v>0.2</v>
      </c>
    </row>
    <row r="36" spans="1:27" s="31" customFormat="1" ht="100.15" customHeight="1" x14ac:dyDescent="0.15">
      <c r="A36" s="403" t="s">
        <v>73</v>
      </c>
      <c r="B36" s="172"/>
      <c r="C36" s="109"/>
      <c r="D36" s="161"/>
      <c r="E36" s="161"/>
      <c r="F36" s="372" t="str">
        <f t="shared" si="9"/>
        <v>Celda formulada</v>
      </c>
      <c r="G36" s="372" t="str">
        <f t="shared" si="10"/>
        <v>Celda formulada</v>
      </c>
      <c r="H36" s="404" t="str">
        <f t="shared" si="5"/>
        <v>Celda formulada</v>
      </c>
      <c r="I36" s="874"/>
      <c r="J36" s="875"/>
      <c r="K36" s="109"/>
      <c r="L36" s="161"/>
      <c r="M36" s="161"/>
      <c r="N36" s="405" t="str">
        <f t="shared" si="6"/>
        <v>Celda formulada</v>
      </c>
      <c r="O36" s="405" t="str">
        <f t="shared" si="11"/>
        <v>Celda formulada</v>
      </c>
      <c r="P36" s="405" t="str">
        <f t="shared" si="7"/>
        <v>Celda formulada</v>
      </c>
      <c r="Q36" s="874"/>
      <c r="R36" s="875"/>
      <c r="S36" s="876"/>
      <c r="T36" s="877"/>
      <c r="U36" s="877"/>
      <c r="V36" s="118"/>
      <c r="W36" s="175"/>
      <c r="X36" s="326"/>
      <c r="Y36" s="297"/>
      <c r="Z36" s="298"/>
      <c r="AA36" s="89">
        <f t="shared" si="8"/>
        <v>0.2</v>
      </c>
    </row>
    <row r="37" spans="1:27" s="31" customFormat="1" ht="100.15" customHeight="1" x14ac:dyDescent="0.15">
      <c r="A37" s="403" t="s">
        <v>74</v>
      </c>
      <c r="B37" s="172"/>
      <c r="C37" s="109"/>
      <c r="D37" s="161"/>
      <c r="E37" s="161"/>
      <c r="F37" s="372" t="str">
        <f t="shared" si="9"/>
        <v>Celda formulada</v>
      </c>
      <c r="G37" s="372" t="str">
        <f t="shared" si="10"/>
        <v>Celda formulada</v>
      </c>
      <c r="H37" s="404" t="str">
        <f t="shared" si="5"/>
        <v>Celda formulada</v>
      </c>
      <c r="I37" s="874"/>
      <c r="J37" s="875"/>
      <c r="K37" s="109"/>
      <c r="L37" s="161"/>
      <c r="M37" s="161"/>
      <c r="N37" s="405" t="str">
        <f t="shared" si="6"/>
        <v>Celda formulada</v>
      </c>
      <c r="O37" s="405" t="str">
        <f t="shared" si="11"/>
        <v>Celda formulada</v>
      </c>
      <c r="P37" s="405" t="str">
        <f t="shared" si="7"/>
        <v>Celda formulada</v>
      </c>
      <c r="Q37" s="874"/>
      <c r="R37" s="875"/>
      <c r="S37" s="876"/>
      <c r="T37" s="877"/>
      <c r="U37" s="877"/>
      <c r="V37" s="118"/>
      <c r="W37" s="175"/>
      <c r="X37" s="326"/>
      <c r="Y37" s="297"/>
      <c r="Z37" s="298"/>
      <c r="AA37" s="89">
        <f t="shared" si="8"/>
        <v>0.2</v>
      </c>
    </row>
    <row r="38" spans="1:27" s="31" customFormat="1" ht="100.15" customHeight="1" x14ac:dyDescent="0.15">
      <c r="A38" s="403" t="s">
        <v>75</v>
      </c>
      <c r="B38" s="172"/>
      <c r="C38" s="109"/>
      <c r="D38" s="161"/>
      <c r="E38" s="161"/>
      <c r="F38" s="372" t="str">
        <f t="shared" si="9"/>
        <v>Celda formulada</v>
      </c>
      <c r="G38" s="372" t="str">
        <f t="shared" si="10"/>
        <v>Celda formulada</v>
      </c>
      <c r="H38" s="404" t="str">
        <f t="shared" si="5"/>
        <v>Celda formulada</v>
      </c>
      <c r="I38" s="874"/>
      <c r="J38" s="875"/>
      <c r="K38" s="109"/>
      <c r="L38" s="161"/>
      <c r="M38" s="161"/>
      <c r="N38" s="405" t="str">
        <f t="shared" si="6"/>
        <v>Celda formulada</v>
      </c>
      <c r="O38" s="405" t="str">
        <f t="shared" si="11"/>
        <v>Celda formulada</v>
      </c>
      <c r="P38" s="405" t="str">
        <f t="shared" si="7"/>
        <v>Celda formulada</v>
      </c>
      <c r="Q38" s="874"/>
      <c r="R38" s="875"/>
      <c r="S38" s="876"/>
      <c r="T38" s="877"/>
      <c r="U38" s="877"/>
      <c r="V38" s="118"/>
      <c r="W38" s="175"/>
      <c r="X38" s="326"/>
      <c r="Y38" s="297"/>
      <c r="Z38" s="298"/>
      <c r="AA38" s="89">
        <f t="shared" si="8"/>
        <v>0.2</v>
      </c>
    </row>
    <row r="39" spans="1:27" s="31" customFormat="1" ht="100.15" customHeight="1" x14ac:dyDescent="0.15">
      <c r="A39" s="403" t="s">
        <v>76</v>
      </c>
      <c r="B39" s="172"/>
      <c r="C39" s="109"/>
      <c r="D39" s="161"/>
      <c r="E39" s="161"/>
      <c r="F39" s="372" t="str">
        <f t="shared" si="9"/>
        <v>Celda formulada</v>
      </c>
      <c r="G39" s="372" t="str">
        <f t="shared" si="10"/>
        <v>Celda formulada</v>
      </c>
      <c r="H39" s="404" t="str">
        <f t="shared" si="5"/>
        <v>Celda formulada</v>
      </c>
      <c r="I39" s="874"/>
      <c r="J39" s="875"/>
      <c r="K39" s="109"/>
      <c r="L39" s="161"/>
      <c r="M39" s="161"/>
      <c r="N39" s="405" t="str">
        <f t="shared" si="6"/>
        <v>Celda formulada</v>
      </c>
      <c r="O39" s="405" t="str">
        <f t="shared" si="11"/>
        <v>Celda formulada</v>
      </c>
      <c r="P39" s="405" t="str">
        <f t="shared" si="7"/>
        <v>Celda formulada</v>
      </c>
      <c r="Q39" s="874"/>
      <c r="R39" s="875"/>
      <c r="S39" s="876"/>
      <c r="T39" s="877"/>
      <c r="U39" s="877"/>
      <c r="V39" s="118"/>
      <c r="W39" s="175"/>
      <c r="X39" s="326"/>
      <c r="Y39" s="297"/>
      <c r="Z39" s="298"/>
      <c r="AA39" s="89">
        <f t="shared" si="8"/>
        <v>0.2</v>
      </c>
    </row>
    <row r="40" spans="1:27" s="31" customFormat="1" ht="100.15" customHeight="1" x14ac:dyDescent="0.15">
      <c r="A40" s="403" t="s">
        <v>77</v>
      </c>
      <c r="B40" s="172"/>
      <c r="C40" s="109"/>
      <c r="D40" s="161"/>
      <c r="E40" s="161"/>
      <c r="F40" s="372" t="str">
        <f t="shared" si="9"/>
        <v>Celda formulada</v>
      </c>
      <c r="G40" s="372" t="str">
        <f t="shared" si="10"/>
        <v>Celda formulada</v>
      </c>
      <c r="H40" s="404" t="str">
        <f t="shared" si="5"/>
        <v>Celda formulada</v>
      </c>
      <c r="I40" s="874"/>
      <c r="J40" s="875"/>
      <c r="K40" s="109"/>
      <c r="L40" s="161"/>
      <c r="M40" s="161"/>
      <c r="N40" s="405" t="str">
        <f t="shared" si="6"/>
        <v>Celda formulada</v>
      </c>
      <c r="O40" s="405" t="str">
        <f t="shared" si="11"/>
        <v>Celda formulada</v>
      </c>
      <c r="P40" s="405" t="str">
        <f t="shared" si="7"/>
        <v>Celda formulada</v>
      </c>
      <c r="Q40" s="874"/>
      <c r="R40" s="875"/>
      <c r="S40" s="876"/>
      <c r="T40" s="877"/>
      <c r="U40" s="877"/>
      <c r="V40" s="118"/>
      <c r="W40" s="175"/>
      <c r="X40" s="326"/>
      <c r="Y40" s="297"/>
      <c r="Z40" s="298"/>
      <c r="AA40" s="89">
        <f t="shared" si="8"/>
        <v>0.2</v>
      </c>
    </row>
    <row r="41" spans="1:27" s="31" customFormat="1" ht="100.15" customHeight="1" x14ac:dyDescent="0.15">
      <c r="A41" s="403" t="s">
        <v>78</v>
      </c>
      <c r="B41" s="172"/>
      <c r="C41" s="109"/>
      <c r="D41" s="161"/>
      <c r="E41" s="161"/>
      <c r="F41" s="372" t="str">
        <f t="shared" si="9"/>
        <v>Celda formulada</v>
      </c>
      <c r="G41" s="372" t="str">
        <f t="shared" si="10"/>
        <v>Celda formulada</v>
      </c>
      <c r="H41" s="404" t="str">
        <f t="shared" si="5"/>
        <v>Celda formulada</v>
      </c>
      <c r="I41" s="874"/>
      <c r="J41" s="875"/>
      <c r="K41" s="109"/>
      <c r="L41" s="161"/>
      <c r="M41" s="161"/>
      <c r="N41" s="405" t="str">
        <f t="shared" si="6"/>
        <v>Celda formulada</v>
      </c>
      <c r="O41" s="405" t="str">
        <f t="shared" si="11"/>
        <v>Celda formulada</v>
      </c>
      <c r="P41" s="405" t="str">
        <f t="shared" si="7"/>
        <v>Celda formulada</v>
      </c>
      <c r="Q41" s="874"/>
      <c r="R41" s="875"/>
      <c r="S41" s="876"/>
      <c r="T41" s="877"/>
      <c r="U41" s="877"/>
      <c r="V41" s="118"/>
      <c r="W41" s="175"/>
      <c r="X41" s="326"/>
      <c r="Y41" s="297"/>
      <c r="Z41" s="298"/>
      <c r="AA41" s="89">
        <f t="shared" si="8"/>
        <v>0.2</v>
      </c>
    </row>
    <row r="42" spans="1:27" s="31" customFormat="1" ht="100.15" customHeight="1" x14ac:dyDescent="0.15">
      <c r="A42" s="403" t="s">
        <v>79</v>
      </c>
      <c r="B42" s="172"/>
      <c r="C42" s="109"/>
      <c r="D42" s="161"/>
      <c r="E42" s="161"/>
      <c r="F42" s="372" t="str">
        <f t="shared" si="9"/>
        <v>Celda formulada</v>
      </c>
      <c r="G42" s="372" t="str">
        <f t="shared" si="10"/>
        <v>Celda formulada</v>
      </c>
      <c r="H42" s="404" t="str">
        <f t="shared" si="5"/>
        <v>Celda formulada</v>
      </c>
      <c r="I42" s="874"/>
      <c r="J42" s="875"/>
      <c r="K42" s="109"/>
      <c r="L42" s="161"/>
      <c r="M42" s="161"/>
      <c r="N42" s="405" t="str">
        <f t="shared" si="6"/>
        <v>Celda formulada</v>
      </c>
      <c r="O42" s="405" t="str">
        <f t="shared" si="11"/>
        <v>Celda formulada</v>
      </c>
      <c r="P42" s="405" t="str">
        <f t="shared" si="7"/>
        <v>Celda formulada</v>
      </c>
      <c r="Q42" s="874"/>
      <c r="R42" s="875"/>
      <c r="S42" s="876"/>
      <c r="T42" s="877"/>
      <c r="U42" s="877"/>
      <c r="V42" s="118"/>
      <c r="W42" s="175"/>
      <c r="X42" s="326"/>
      <c r="Y42" s="297"/>
      <c r="Z42" s="298"/>
      <c r="AA42" s="89">
        <f t="shared" si="8"/>
        <v>0.2</v>
      </c>
    </row>
    <row r="43" spans="1:27" s="31" customFormat="1" ht="100.15" customHeight="1" x14ac:dyDescent="0.15">
      <c r="A43" s="403" t="s">
        <v>80</v>
      </c>
      <c r="B43" s="172"/>
      <c r="C43" s="109"/>
      <c r="D43" s="161"/>
      <c r="E43" s="161"/>
      <c r="F43" s="372" t="str">
        <f t="shared" si="9"/>
        <v>Celda formulada</v>
      </c>
      <c r="G43" s="372" t="str">
        <f t="shared" si="10"/>
        <v>Celda formulada</v>
      </c>
      <c r="H43" s="404" t="str">
        <f t="shared" si="5"/>
        <v>Celda formulada</v>
      </c>
      <c r="I43" s="874"/>
      <c r="J43" s="875"/>
      <c r="K43" s="109"/>
      <c r="L43" s="161"/>
      <c r="M43" s="161"/>
      <c r="N43" s="405" t="str">
        <f t="shared" si="6"/>
        <v>Celda formulada</v>
      </c>
      <c r="O43" s="405" t="str">
        <f t="shared" si="11"/>
        <v>Celda formulada</v>
      </c>
      <c r="P43" s="405" t="str">
        <f t="shared" si="7"/>
        <v>Celda formulada</v>
      </c>
      <c r="Q43" s="874"/>
      <c r="R43" s="875"/>
      <c r="S43" s="876"/>
      <c r="T43" s="877"/>
      <c r="U43" s="877"/>
      <c r="V43" s="118"/>
      <c r="W43" s="175"/>
      <c r="X43" s="326"/>
      <c r="Y43" s="297"/>
      <c r="Z43" s="298"/>
      <c r="AA43" s="89">
        <f t="shared" si="8"/>
        <v>0.2</v>
      </c>
    </row>
    <row r="44" spans="1:27" s="31" customFormat="1" ht="100.15" customHeight="1" thickBot="1" x14ac:dyDescent="0.2">
      <c r="A44" s="406" t="s">
        <v>81</v>
      </c>
      <c r="B44" s="173"/>
      <c r="C44" s="111"/>
      <c r="D44" s="163"/>
      <c r="E44" s="163"/>
      <c r="F44" s="379" t="str">
        <f t="shared" si="9"/>
        <v>Celda formulada</v>
      </c>
      <c r="G44" s="379" t="str">
        <f t="shared" si="10"/>
        <v>Celda formulada</v>
      </c>
      <c r="H44" s="407" t="str">
        <f t="shared" si="5"/>
        <v>Celda formulada</v>
      </c>
      <c r="I44" s="878"/>
      <c r="J44" s="879"/>
      <c r="K44" s="111"/>
      <c r="L44" s="163"/>
      <c r="M44" s="163"/>
      <c r="N44" s="408" t="str">
        <f t="shared" si="6"/>
        <v>Celda formulada</v>
      </c>
      <c r="O44" s="408" t="str">
        <f t="shared" si="11"/>
        <v>Celda formulada</v>
      </c>
      <c r="P44" s="408" t="str">
        <f t="shared" si="7"/>
        <v>Celda formulada</v>
      </c>
      <c r="Q44" s="878"/>
      <c r="R44" s="879"/>
      <c r="S44" s="880"/>
      <c r="T44" s="881"/>
      <c r="U44" s="881"/>
      <c r="V44" s="120"/>
      <c r="W44" s="176"/>
      <c r="X44" s="327"/>
      <c r="Y44" s="297"/>
      <c r="Z44" s="298"/>
      <c r="AA44" s="89">
        <f t="shared" si="8"/>
        <v>0.2</v>
      </c>
    </row>
    <row r="45" spans="1:27" s="31" customFormat="1" ht="19.899999999999999" customHeight="1" thickBot="1" x14ac:dyDescent="0.2">
      <c r="A45" s="261" t="s">
        <v>91</v>
      </c>
      <c r="B45" s="409" t="e">
        <f>AVERAGE(B33:B44)</f>
        <v>#DIV/0!</v>
      </c>
      <c r="C45" s="297"/>
      <c r="D45" s="410">
        <f>SUM(D33:D44)</f>
        <v>0</v>
      </c>
      <c r="E45" s="410">
        <f>SUM(E33:E44)</f>
        <v>0</v>
      </c>
      <c r="F45" s="411">
        <f>IFERROR(AVERAGEIF(F33:F44,"&gt;0",F33:F44),0)</f>
        <v>0</v>
      </c>
      <c r="G45" s="411">
        <f>IFERROR(AVERAGEIF(G33:G44,"&gt;0",G33:G44),0)</f>
        <v>0</v>
      </c>
      <c r="H45" s="411">
        <f>IFERROR(SUM(H33:H44),0)</f>
        <v>0</v>
      </c>
      <c r="I45" s="363"/>
      <c r="J45" s="297"/>
      <c r="K45" s="297"/>
      <c r="L45" s="412">
        <f>SUM(L33:L44)</f>
        <v>0</v>
      </c>
      <c r="M45" s="412">
        <f>SUM(M33:M44)</f>
        <v>0</v>
      </c>
      <c r="N45" s="413">
        <f>IFERROR(AVERAGEIF(N33:N44,"&gt;0",N33:N44),0)</f>
        <v>0</v>
      </c>
      <c r="O45" s="413">
        <f>IFERROR(AVERAGEIF(O33:O44,"&gt;0",O33:O44),0)</f>
        <v>0</v>
      </c>
      <c r="P45" s="413">
        <f>IFERROR(SUM(P33:P44),0)</f>
        <v>0</v>
      </c>
      <c r="Q45" s="414"/>
      <c r="R45" s="415"/>
      <c r="S45" s="363"/>
      <c r="T45" s="806" t="s">
        <v>83</v>
      </c>
      <c r="U45" s="807"/>
      <c r="V45" s="786">
        <v>0.2</v>
      </c>
      <c r="W45" s="788"/>
      <c r="X45" s="363"/>
      <c r="Y45" s="294"/>
      <c r="Z45" s="295"/>
      <c r="AA45" s="87"/>
    </row>
    <row r="46" spans="1:27" s="31" customFormat="1" x14ac:dyDescent="0.15">
      <c r="A46" s="362"/>
      <c r="B46" s="362"/>
      <c r="C46" s="362"/>
      <c r="D46" s="362"/>
      <c r="E46" s="362"/>
      <c r="F46" s="362"/>
      <c r="G46" s="362"/>
      <c r="H46" s="362"/>
      <c r="I46" s="363"/>
      <c r="J46" s="363"/>
      <c r="K46" s="363"/>
      <c r="L46" s="363"/>
      <c r="M46" s="363"/>
      <c r="N46" s="363"/>
      <c r="O46" s="363"/>
      <c r="P46" s="363"/>
      <c r="Q46" s="363"/>
      <c r="R46" s="363"/>
      <c r="S46" s="363"/>
      <c r="T46" s="363"/>
      <c r="U46" s="363"/>
      <c r="V46" s="363"/>
      <c r="W46" s="363"/>
      <c r="X46" s="363"/>
      <c r="Y46" s="363"/>
      <c r="Z46" s="363"/>
      <c r="AA46" s="87"/>
    </row>
    <row r="47" spans="1:27" s="31" customFormat="1" ht="60" hidden="1" x14ac:dyDescent="0.15">
      <c r="A47" s="30"/>
      <c r="B47" s="30"/>
      <c r="C47" s="30"/>
      <c r="D47" s="30"/>
      <c r="E47" s="30"/>
      <c r="F47" s="30"/>
      <c r="G47" s="30"/>
      <c r="H47" s="808" t="s">
        <v>106</v>
      </c>
      <c r="I47" s="809"/>
      <c r="J47" s="810"/>
      <c r="K47" s="810"/>
      <c r="L47" s="811"/>
      <c r="N47" s="113" t="s">
        <v>107</v>
      </c>
      <c r="AA47" s="87"/>
    </row>
    <row r="48" spans="1:27" s="31" customFormat="1" x14ac:dyDescent="0.15">
      <c r="A48" s="30"/>
      <c r="B48" s="30"/>
      <c r="C48" s="30"/>
      <c r="D48" s="30"/>
      <c r="E48" s="30"/>
      <c r="F48" s="30"/>
      <c r="G48" s="30"/>
      <c r="H48" s="30"/>
      <c r="AA48" s="87"/>
    </row>
    <row r="49" spans="1:8" x14ac:dyDescent="0.15">
      <c r="A49" s="103"/>
      <c r="B49" s="103"/>
      <c r="C49" s="103"/>
      <c r="D49" s="103"/>
      <c r="E49" s="103"/>
      <c r="F49" s="103"/>
      <c r="G49" s="103"/>
      <c r="H49" s="103"/>
    </row>
  </sheetData>
  <sheetProtection algorithmName="SHA-512" hashValue="6X5CfphB315jLKtkmmWs84zrrluLsH1VHmu04Ozp2zBbAKETkWITFVJALn8ve3GsGkS7zXfZgrYMwoNwYL6Pjw==" saltValue="ZCfiQTizip1SdQ4503WRNQ==" spinCount="100000" sheet="1" objects="1" scenarios="1"/>
  <protectedRanges>
    <protectedRange sqref="U16:W27 S33:S44 V33:W44" name="Rango1"/>
    <protectedRange sqref="B18:B27" name="Rango1_1"/>
    <protectedRange sqref="B16:C17 C18:C27" name="Rango1_1_1"/>
    <protectedRange sqref="X16:X27" name="Rango1_2_1"/>
    <protectedRange sqref="X33:X44" name="Rango1_2_1_1"/>
  </protectedRanges>
  <mergeCells count="110">
    <mergeCell ref="V45:W45"/>
    <mergeCell ref="T45:U45"/>
    <mergeCell ref="Z1:Z2"/>
    <mergeCell ref="D3:Y4"/>
    <mergeCell ref="Z3:Z4"/>
    <mergeCell ref="D5:Y6"/>
    <mergeCell ref="A7:C7"/>
    <mergeCell ref="D7:K7"/>
    <mergeCell ref="V7:X7"/>
    <mergeCell ref="A8:C8"/>
    <mergeCell ref="D8:K8"/>
    <mergeCell ref="L8:M8"/>
    <mergeCell ref="N8:S8"/>
    <mergeCell ref="T8:U8"/>
    <mergeCell ref="A1:C6"/>
    <mergeCell ref="D1:Y2"/>
    <mergeCell ref="Y8:Z8"/>
    <mergeCell ref="A9:Z9"/>
    <mergeCell ref="A11:Z11"/>
    <mergeCell ref="A12:Z12"/>
    <mergeCell ref="A13:A15"/>
    <mergeCell ref="B13:G13"/>
    <mergeCell ref="H13:N13"/>
    <mergeCell ref="O13:T13"/>
    <mergeCell ref="U13:X13"/>
    <mergeCell ref="Y13:Z13"/>
    <mergeCell ref="K14:K15"/>
    <mergeCell ref="L14:L15"/>
    <mergeCell ref="M14:N15"/>
    <mergeCell ref="O14:O15"/>
    <mergeCell ref="P14:P15"/>
    <mergeCell ref="Q14:Q15"/>
    <mergeCell ref="B14:C14"/>
    <mergeCell ref="D14:F14"/>
    <mergeCell ref="G14:G15"/>
    <mergeCell ref="H14:H15"/>
    <mergeCell ref="I14:I15"/>
    <mergeCell ref="J14:J15"/>
    <mergeCell ref="M21:N21"/>
    <mergeCell ref="M22:N22"/>
    <mergeCell ref="M23:N23"/>
    <mergeCell ref="M24:N24"/>
    <mergeCell ref="M25:N25"/>
    <mergeCell ref="M26:N26"/>
    <mergeCell ref="X14:X15"/>
    <mergeCell ref="M16:N16"/>
    <mergeCell ref="M17:N17"/>
    <mergeCell ref="M18:N18"/>
    <mergeCell ref="M19:N19"/>
    <mergeCell ref="M20:N20"/>
    <mergeCell ref="R14:R15"/>
    <mergeCell ref="S14:S15"/>
    <mergeCell ref="T14:T15"/>
    <mergeCell ref="U14:U15"/>
    <mergeCell ref="V14:V15"/>
    <mergeCell ref="W14:W15"/>
    <mergeCell ref="B28:C28"/>
    <mergeCell ref="A30:Z30"/>
    <mergeCell ref="A31:A32"/>
    <mergeCell ref="B31:B32"/>
    <mergeCell ref="C31:J31"/>
    <mergeCell ref="K31:R31"/>
    <mergeCell ref="S31:X31"/>
    <mergeCell ref="Y31:Z31"/>
    <mergeCell ref="I32:J32"/>
    <mergeCell ref="Q32:R32"/>
    <mergeCell ref="S32:U32"/>
    <mergeCell ref="I33:J33"/>
    <mergeCell ref="Q33:R33"/>
    <mergeCell ref="S33:U33"/>
    <mergeCell ref="I34:J34"/>
    <mergeCell ref="Q34:R34"/>
    <mergeCell ref="S34:U34"/>
    <mergeCell ref="M27:N27"/>
    <mergeCell ref="Q37:R37"/>
    <mergeCell ref="S37:U37"/>
    <mergeCell ref="I37:J37"/>
    <mergeCell ref="I38:J38"/>
    <mergeCell ref="Q38:R38"/>
    <mergeCell ref="S38:U38"/>
    <mergeCell ref="I35:J35"/>
    <mergeCell ref="Q35:R35"/>
    <mergeCell ref="S35:U35"/>
    <mergeCell ref="I36:J36"/>
    <mergeCell ref="Q36:R36"/>
    <mergeCell ref="S36:U36"/>
    <mergeCell ref="Y7:Z7"/>
    <mergeCell ref="V28:X28"/>
    <mergeCell ref="H47:L47"/>
    <mergeCell ref="L7:P7"/>
    <mergeCell ref="Q7:U7"/>
    <mergeCell ref="W8:X8"/>
    <mergeCell ref="I43:J43"/>
    <mergeCell ref="Q43:R43"/>
    <mergeCell ref="S43:U43"/>
    <mergeCell ref="I44:J44"/>
    <mergeCell ref="Q44:R44"/>
    <mergeCell ref="S44:U44"/>
    <mergeCell ref="I41:J41"/>
    <mergeCell ref="Q41:R41"/>
    <mergeCell ref="S41:U41"/>
    <mergeCell ref="I42:J42"/>
    <mergeCell ref="Q42:R42"/>
    <mergeCell ref="S42:U42"/>
    <mergeCell ref="I39:J39"/>
    <mergeCell ref="Q39:R39"/>
    <mergeCell ref="S39:U39"/>
    <mergeCell ref="I40:J40"/>
    <mergeCell ref="Q40:R40"/>
    <mergeCell ref="S40:U40"/>
  </mergeCells>
  <conditionalFormatting sqref="B16:C27">
    <cfRule type="containsBlanks" dxfId="36" priority="11">
      <formula>LEN(TRIM(B16))=0</formula>
    </cfRule>
  </conditionalFormatting>
  <conditionalFormatting sqref="D33:E44">
    <cfRule type="containsBlanks" dxfId="35" priority="5">
      <formula>LEN(TRIM(D33))=0</formula>
    </cfRule>
  </conditionalFormatting>
  <conditionalFormatting sqref="E16:G27">
    <cfRule type="containsBlanks" dxfId="34" priority="3">
      <formula>LEN(TRIM(E16))=0</formula>
    </cfRule>
  </conditionalFormatting>
  <conditionalFormatting sqref="I33:I44">
    <cfRule type="containsBlanks" dxfId="33" priority="13">
      <formula>LEN(TRIM(I33))=0</formula>
    </cfRule>
  </conditionalFormatting>
  <conditionalFormatting sqref="I16:M27">
    <cfRule type="containsBlanks" dxfId="32" priority="15">
      <formula>LEN(TRIM(I16))=0</formula>
    </cfRule>
  </conditionalFormatting>
  <conditionalFormatting sqref="K16:L27 R16:S27">
    <cfRule type="containsBlanks" dxfId="31" priority="23" stopIfTrue="1">
      <formula>LEN(TRIM(K16))=0</formula>
    </cfRule>
  </conditionalFormatting>
  <conditionalFormatting sqref="L17:L27">
    <cfRule type="containsBlanks" dxfId="30" priority="22" stopIfTrue="1">
      <formula>LEN(TRIM(L17))=0</formula>
    </cfRule>
  </conditionalFormatting>
  <conditionalFormatting sqref="L33:M44">
    <cfRule type="containsBlanks" dxfId="29" priority="4">
      <formula>LEN(TRIM(L33))=0</formula>
    </cfRule>
  </conditionalFormatting>
  <conditionalFormatting sqref="N8 B33:B44">
    <cfRule type="containsBlanks" dxfId="28" priority="21">
      <formula>LEN(TRIM(B8))=0</formula>
    </cfRule>
  </conditionalFormatting>
  <conditionalFormatting sqref="P16:X27">
    <cfRule type="containsBlanks" dxfId="27" priority="2">
      <formula>LEN(TRIM(P16))=0</formula>
    </cfRule>
  </conditionalFormatting>
  <conditionalFormatting sqref="Q33:Q44">
    <cfRule type="containsBlanks" dxfId="26" priority="12">
      <formula>LEN(TRIM(Q33))=0</formula>
    </cfRule>
  </conditionalFormatting>
  <conditionalFormatting sqref="S17:S27">
    <cfRule type="containsBlanks" dxfId="25" priority="8" stopIfTrue="1">
      <formula>LEN(TRIM(S17))=0</formula>
    </cfRule>
  </conditionalFormatting>
  <conditionalFormatting sqref="S33:S44">
    <cfRule type="containsBlanks" dxfId="24" priority="18">
      <formula>LEN(TRIM(S33))=0</formula>
    </cfRule>
  </conditionalFormatting>
  <conditionalFormatting sqref="V8">
    <cfRule type="containsBlanks" dxfId="23" priority="10">
      <formula>LEN(TRIM(V8))=0</formula>
    </cfRule>
  </conditionalFormatting>
  <conditionalFormatting sqref="V33:X44">
    <cfRule type="containsBlanks" dxfId="22" priority="1">
      <formula>LEN(TRIM(V33))=0</formula>
    </cfRule>
  </conditionalFormatting>
  <conditionalFormatting sqref="Y7:Y8">
    <cfRule type="containsBlanks" dxfId="21" priority="9">
      <formula>LEN(TRIM(Y7))=0</formula>
    </cfRule>
  </conditionalFormatting>
  <dataValidations count="20">
    <dataValidation type="date" operator="greaterThanOrEqual" allowBlank="1" showInputMessage="1" showErrorMessage="1" errorTitle="Información no válida" error="Por favor ingrese la fecha mayor a la inicial así Ej: 31/01/2024_x000a_Para facturas que no indican fecha específica, por favor ingresar el último día del mes según los días facturados así: 01/01/2024 (para 28 días)" promptTitle="Fecha final" prompt="Por favor ingrese la fecha final del periodo de fecturación del servicio" sqref="C16:C27" xr:uid="{9A48A8C7-DCD3-40D5-94E1-2E241CB8D5DC}">
      <formula1>B16</formula1>
    </dataValidation>
    <dataValidation type="date" allowBlank="1" showInputMessage="1" showErrorMessage="1" errorTitle="Información no válida" error="Por favor ingrese la fecha así Ej: 01/01/2024_x000a_Para las facturas que no indican fecha específica por favor colocar el primer día del mes así: 01/01/2024" promptTitle="Fecha de facturación" prompt="Por favor ingrese la fecha del periodo facturado" sqref="B16:B27" xr:uid="{D7C9C8E9-3A26-4FA3-9FF9-D6DB2ACBF102}">
      <formula1>45292</formula1>
      <formula2>46387</formula2>
    </dataValidation>
    <dataValidation allowBlank="1" showInputMessage="1" showErrorMessage="1" errorTitle="Información no válida" error="Por favor ingresar el nombre del operador así o manejo del residuo así:_x000a_Ej: DEVOLUCIÓN AL OPERADOR EMTEL." promptTitle="Razón social " prompt="Por favor ingresar la empresa quien recolecta residuos peligrosos o indicar su manejo (el cual debe coincidir con el formato generación de RESPEL) en MAYÚSCULAS Y SIN COMILLAS (&quot;)" sqref="Q33:Q44 R34:R44" xr:uid="{B4632D98-A7DA-4A46-9C0A-50C3F4DD6C81}"/>
    <dataValidation allowBlank="1" showInputMessage="1" showErrorMessage="1" errorTitle="Información no válida" error="Por favor ingresar el nombre del operador así:_x000a_Ej: _x000a_ASOCIACIÓN BASICA DE RECICLAJE SINEAMBORE" promptTitle="Razón social " prompt="Por favor ingresar la razón social de la empresa u organización recicladora quien recolecta residuos orgánicos en MAYÚSCULAS Y SIN COMILLAS (&quot;)." sqref="T16:T27" xr:uid="{515A8627-E882-4D62-923C-2AD3FC1C089B}"/>
    <dataValidation allowBlank="1" showInputMessage="1" showErrorMessage="1" errorTitle="Información no válida" error="Por favor ingresar el nombre del operador así:_x000a_Ej: ASOCIACIÓN DE RECICLAJE PUERTA DE ORO" promptTitle="Razón social " prompt="Por favor ingresar la razón social de la empresa u organización recicladora quien recolecta residuos aprovechables en MAYÚSCULAS Y SIN COMILLAS (&quot;)." sqref="I33:I44 J34:J44" xr:uid="{2F92DB34-FD88-4395-8D86-4AAE0E84E171}"/>
    <dataValidation allowBlank="1" showInputMessage="1" showErrorMessage="1" errorTitle="Información no válida" error="Por favor ingresar el nombre del operador así:_x000a_Ej: BOGOTÁ LIMPIA S.A.S. ESP" promptTitle="Razón social " prompt="Por favor ingresar la razón social del operador del servicio de aseo en MAYÚSCULAS Y SIN COMILLAS (&quot;)" sqref="M16:M27 N17:N27" xr:uid="{4B6CC9DF-BF04-4A51-8944-F6E8FB5DD97B}"/>
    <dataValidation type="decimal" allowBlank="1" showInputMessage="1" showErrorMessage="1" errorTitle="Información no válida" error="Por favor ingresar la información así:_x000a_Ej: 365,3600_x000a__x000a_Si la unidad de medida corresponde a # bolsas, ingresar la información así:_x000a_Ej: 5,0" promptTitle="Cantidad bolsa negra entregadas" prompt="Por favor ingresar un número que se encuentre en un rango de 0,0000 a 9999,0000 separando los decimales con una coma (,) y sin puntos (.)" sqref="J16:J27 Q16:Q27" xr:uid="{D4AF0953-D77E-4304-B45D-B7D5704D7EA2}">
      <formula1>0</formula1>
      <formula2>9999.9999</formula2>
    </dataValidation>
    <dataValidation type="decimal" allowBlank="1" showInputMessage="1" showErrorMessage="1" errorTitle="Información no válida" error="Por favor ingresar la información así:_x000a_Ej: 365,3600_x000a__x000a_Si la unidad de medida corresponde a # bolsas, ingresar la información así:_x000a_Ej: 5,0" promptTitle="Cantidad bolsa negra generadas" prompt="Por favor ingresar un número que se encuentre en un rango de 0,0000 a 9999,0000 separando los decimales con una coma (,) y sin puntos (.)" sqref="I16:I27 P16:P27" xr:uid="{2F0BA0CC-F851-401E-B963-EB0649AB792C}">
      <formula1>0</formula1>
      <formula2>9999.9999</formula2>
    </dataValidation>
    <dataValidation allowBlank="1" showInputMessage="1" showErrorMessage="1" promptTitle="Observaciones" prompt="Por favor ingresar la justificación de la información ingresada, indicando las posibles razones por las cuales que pueden presentar" sqref="U16:U27 S33:S44" xr:uid="{774C7B9E-D814-4808-8F35-DD508289F3D6}"/>
    <dataValidation allowBlank="1" showInputMessage="1" showErrorMessage="1" promptTitle="Anniones de mejora" prompt="Por favor ingrese aquellas acciones que se pueden ejecutar desde el territorio." sqref="V16:V27 V33:V44" xr:uid="{1B587E90-3A9C-4F3E-9684-908CC5B39C7B}"/>
    <dataValidation allowBlank="1" showInputMessage="1" showErrorMessage="1" promptTitle="Evidencias de las acciones" prompt="Por favor en forma de listado, ingrese las evidencias puntuales que soportan las acciones. " sqref="W16:W27 W33:W44" xr:uid="{27407BEF-CD5C-49BB-B812-AD4214E03086}"/>
    <dataValidation type="decimal" allowBlank="1" showInputMessage="1" showErrorMessage="1" errorTitle="Información no válida" error="Por favor ingresar números entreros así:_x000a_Ej: 365,3600" promptTitle="Valor unitario" prompt="Por favor ingresar el valor solo del servicio de agua en un rango de 0000,0000 a 9999,0000 separando los decimales con una coma (,) y sin puntos (.)" sqref="G16:G27" xr:uid="{90AAA3F1-ADC5-4FB8-B0FA-E3E85E0504AB}">
      <formula1>0</formula1>
      <formula2>9999.9999</formula2>
    </dataValidation>
    <dataValidation type="whole" allowBlank="1" showInputMessage="1" showErrorMessage="1" errorTitle="Información no válida" error="Por favor ingresar números entreros así:_x000a_Ej: 56" promptTitle="N° trabajadores presencial" prompt="Por favor ingresar un número que se encuentre en un rango de 0 a 999 sin puntos (.) ni comas (,)" sqref="B33:B44" xr:uid="{7AA0F044-AE36-4E7E-97C0-51E06070623C}">
      <formula1>0</formula1>
      <formula2>999</formula2>
    </dataValidation>
    <dataValidation type="decimal" allowBlank="1" showInputMessage="1" showErrorMessage="1" errorTitle="Información no válida" error="Por favor ingresar la información así:_x000a_Ej: 365,3600_x000a__x000a_Si la unidad de medida corresponde a # bolsas, ingresar la información así:_x000a_Ej: 5,0" promptTitle="Cantidad bolsa blanca generada" prompt="Por favor ingresar un número que se encuentre en un rango de 0,0000 a 9999,0000 separando los decimales con una coma (,) y sin puntos (.)" sqref="D33:D44" xr:uid="{CE460DC1-68A8-42E3-AAAA-F96A09192141}">
      <formula1>0</formula1>
      <formula2>9999.9999</formula2>
    </dataValidation>
    <dataValidation type="decimal" allowBlank="1" showInputMessage="1" showErrorMessage="1" errorTitle="Información no válida" error="Por favor ingresar la información así:_x000a_Ej: 365,3600_x000a__x000a_Si la unidad de medida corresponde a # bolsas, ingresar la información así:_x000a_Ej: 5,0" promptTitle="Cantidad bolsa blanca entregada" prompt="Por favor ingresar un número que se encuentre en un rango de 0,0000 a 9999,0000 separando los decimales con una coma (,) y sin puntos (.)" sqref="E33:E44" xr:uid="{7552CB5A-88A7-45E6-8C9E-FEA160D08B3C}">
      <formula1>0</formula1>
      <formula2>9999.9999</formula2>
    </dataValidation>
    <dataValidation type="decimal" allowBlank="1" showInputMessage="1" showErrorMessage="1" errorTitle="Información no válida" error="Por favor ingresar la información así:_x000a_Ej: 365,3600_x000a__x000a_Si la unidad de medida corresponde a # bolsas, ingresar la información así:_x000a_Ej: 5,0" promptTitle="Cantidad RESPEL - RME generado" prompt="Por favor ingresar un número que se encuentre en un rango de 0,0000 a 9999,0000 separando los decimales con una coma (,) y sin puntos (.)" sqref="L33:L44" xr:uid="{00D0ADC7-52B0-4FD1-895A-2BF7422968BD}">
      <formula1>0</formula1>
      <formula2>9999.9999</formula2>
    </dataValidation>
    <dataValidation type="decimal" allowBlank="1" showInputMessage="1" showErrorMessage="1" errorTitle="Información no válida" error="Por favor ingresar la información así:_x000a_Ej: 365,3600_x000a__x000a_Si la unidad de medida corresponde a # bolsas, ingresar la información así:_x000a_Ej: 5,0" promptTitle="Cantidad RESPEL - RME entregado" prompt="Por favor ingresar un número que se encuentre en un rango de 0,0000 a 9999,0000 separando los decimales con una coma (,) y sin puntos (.)" sqref="M33:M44" xr:uid="{B49636D2-0C55-46CB-9111-19352DB6F537}">
      <formula1>0</formula1>
      <formula2>9999.9999</formula2>
    </dataValidation>
    <dataValidation type="decimal" allowBlank="1" showInputMessage="1" showErrorMessage="1" errorTitle="Información no válida" error="Por favor ingresar solo el valor Tasa ambiental retributiva así_x000a_Ej: 365,3600" promptTitle="Valor residuos no aprovechables" prompt="Por favor ingresar un el valor indicado en la factura de aseo de los residuos no aprovechables que se encuentre en un rango de 0,0000 a 9999,0000 separando los decimales con una coma (,) y sin puntos (.)" sqref="F16:F27" xr:uid="{C8C9FD97-6E35-45E9-BA36-5C83D8FCE886}">
      <formula1>0</formula1>
      <formula2>9999.9999</formula2>
    </dataValidation>
    <dataValidation type="decimal" allowBlank="1" showInputMessage="1" showErrorMessage="1" errorTitle="Información no válida" error="Por favor ingresar solo el valor Tasa ambiental retributiva así_x000a_Ej: 365,3600" promptTitle="Valor de residuos aprovechables" prompt="Por favor ingresar un el valor indicado en la factura de aseo de los residuos aprovechables que se encuentre en un rango de 0,0000 a 9999,0000 separando los decimales con una coma (,) y sin puntos (.)" sqref="E16:E27" xr:uid="{330C5F73-B5CD-499E-9B87-FE39DB50E860}">
      <formula1>0</formula1>
      <formula2>9999.9999</formula2>
    </dataValidation>
    <dataValidation allowBlank="1" showInputMessage="1" showErrorMessage="1" promptTitle="Respopnsable de verificar" prompt="Por favor relacione el nombre de los profesionales que revisaron y aprobaron la información contenida mes a mes" sqref="X16:X27 X33:X44" xr:uid="{483A5B40-3F2F-4069-9A31-20C31F036698}"/>
  </dataValidations>
  <printOptions horizontalCentered="1" verticalCentered="1"/>
  <pageMargins left="0.19685039370078741" right="0.19685039370078741" top="0.19685039370078741" bottom="0.19685039370078741" header="0" footer="0"/>
  <pageSetup scale="27" fitToHeight="0" orientation="landscape" r:id="rId1"/>
  <rowBreaks count="1" manualBreakCount="1">
    <brk id="29" max="25"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7683363B-2EAA-42EF-972A-8B770C7350CE}">
          <x14:formula1>
            <xm:f>Desplegable!$E$3:$E$9</xm:f>
          </x14:formula1>
          <xm:sqref>C33:C44 K33:K44 O16:O27 H16:H27 D16:D27</xm:sqref>
        </x14:dataValidation>
        <x14:dataValidation type="list" allowBlank="1" showInputMessage="1" showErrorMessage="1" xr:uid="{6E03076F-3B57-482A-80AC-9D21E5BAEB85}">
          <x14:formula1>
            <xm:f>Desplegable!$B$3:$B$9</xm:f>
          </x14:formula1>
          <xm:sqref>D8</xm:sqref>
        </x14:dataValidation>
        <x14:dataValidation type="list" allowBlank="1" showInputMessage="1" showErrorMessage="1" xr:uid="{5B2ECB80-97FB-46AD-826C-AD8A8507A55B}">
          <x14:formula1>
            <xm:f>Desplegable!$C$3:$C$26</xm:f>
          </x14:formula1>
          <xm:sqref>D7:K7</xm:sqref>
        </x14:dataValidation>
        <x14:dataValidation type="list" allowBlank="1" showInputMessage="1" showErrorMessage="1" xr:uid="{614E0C32-589D-45E9-9BC8-B50238512AA1}">
          <x14:formula1>
            <xm:f>Desplegable!$D$3:$D$38</xm:f>
          </x14:formula1>
          <xm:sqref>N8:S8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E38"/>
  <sheetViews>
    <sheetView topLeftCell="A15" workbookViewId="0">
      <selection activeCell="D38" sqref="D38"/>
    </sheetView>
  </sheetViews>
  <sheetFormatPr baseColWidth="10" defaultColWidth="14.83203125" defaultRowHeight="12.75" x14ac:dyDescent="0.2"/>
  <cols>
    <col min="1" max="1" width="14.83203125" style="4"/>
    <col min="2" max="2" width="44.6640625" style="4" customWidth="1"/>
    <col min="3" max="3" width="41.83203125" style="4" customWidth="1"/>
    <col min="4" max="4" width="39.1640625" style="4" bestFit="1" customWidth="1"/>
    <col min="5" max="5" width="17.6640625" style="4" bestFit="1" customWidth="1"/>
    <col min="6" max="16384" width="14.83203125" style="4"/>
  </cols>
  <sheetData>
    <row r="1" spans="2:5" x14ac:dyDescent="0.2">
      <c r="B1" s="4" t="s">
        <v>109</v>
      </c>
    </row>
    <row r="2" spans="2:5" ht="30" x14ac:dyDescent="0.2">
      <c r="B2" s="92" t="s">
        <v>110</v>
      </c>
      <c r="C2" s="92" t="s">
        <v>111</v>
      </c>
      <c r="D2" s="92" t="s">
        <v>112</v>
      </c>
      <c r="E2" s="93" t="s">
        <v>97</v>
      </c>
    </row>
    <row r="3" spans="2:5" ht="18" x14ac:dyDescent="0.2">
      <c r="B3" s="100"/>
      <c r="C3" s="100"/>
      <c r="D3" s="100"/>
      <c r="E3" s="100"/>
    </row>
    <row r="4" spans="2:5" ht="36" x14ac:dyDescent="0.2">
      <c r="B4" s="100" t="s">
        <v>234</v>
      </c>
      <c r="C4" s="100" t="s">
        <v>113</v>
      </c>
      <c r="D4" s="100" t="s">
        <v>114</v>
      </c>
      <c r="E4" s="100" t="s">
        <v>115</v>
      </c>
    </row>
    <row r="5" spans="2:5" ht="18" x14ac:dyDescent="0.2">
      <c r="B5" s="100" t="s">
        <v>235</v>
      </c>
      <c r="C5" s="100" t="s">
        <v>116</v>
      </c>
      <c r="D5" s="100" t="s">
        <v>117</v>
      </c>
      <c r="E5" s="100" t="s">
        <v>243</v>
      </c>
    </row>
    <row r="6" spans="2:5" ht="36" x14ac:dyDescent="0.2">
      <c r="B6" s="100" t="s">
        <v>108</v>
      </c>
      <c r="C6" s="100" t="s">
        <v>120</v>
      </c>
      <c r="D6" s="100" t="s">
        <v>121</v>
      </c>
      <c r="E6" s="100" t="s">
        <v>244</v>
      </c>
    </row>
    <row r="7" spans="2:5" ht="36" x14ac:dyDescent="0.2">
      <c r="B7" s="100" t="s">
        <v>119</v>
      </c>
      <c r="C7" s="100" t="s">
        <v>123</v>
      </c>
      <c r="D7" s="100" t="s">
        <v>124</v>
      </c>
      <c r="E7" s="100" t="s">
        <v>118</v>
      </c>
    </row>
    <row r="8" spans="2:5" ht="36" x14ac:dyDescent="0.2">
      <c r="B8" s="100" t="s">
        <v>122</v>
      </c>
      <c r="C8" s="100" t="s">
        <v>126</v>
      </c>
      <c r="D8" s="100" t="s">
        <v>127</v>
      </c>
      <c r="E8" s="100" t="s">
        <v>233</v>
      </c>
    </row>
    <row r="9" spans="2:5" ht="18" x14ac:dyDescent="0.2">
      <c r="B9" s="100" t="s">
        <v>125</v>
      </c>
      <c r="C9" s="100" t="s">
        <v>128</v>
      </c>
      <c r="D9" s="100" t="s">
        <v>129</v>
      </c>
      <c r="E9" s="100" t="s">
        <v>157</v>
      </c>
    </row>
    <row r="10" spans="2:5" ht="18" x14ac:dyDescent="0.2">
      <c r="B10" s="100"/>
      <c r="C10" s="100" t="s">
        <v>130</v>
      </c>
      <c r="D10" s="100" t="s">
        <v>131</v>
      </c>
      <c r="E10" s="100"/>
    </row>
    <row r="11" spans="2:5" ht="18" x14ac:dyDescent="0.2">
      <c r="B11" s="100"/>
      <c r="C11" s="100" t="s">
        <v>132</v>
      </c>
      <c r="D11" s="100" t="s">
        <v>133</v>
      </c>
      <c r="E11" s="100"/>
    </row>
    <row r="12" spans="2:5" ht="18" x14ac:dyDescent="0.2">
      <c r="B12" s="100"/>
      <c r="C12" s="100" t="s">
        <v>134</v>
      </c>
      <c r="D12" s="100" t="s">
        <v>135</v>
      </c>
      <c r="E12" s="100"/>
    </row>
    <row r="13" spans="2:5" ht="18" x14ac:dyDescent="0.2">
      <c r="B13" s="100"/>
      <c r="C13" s="100" t="s">
        <v>136</v>
      </c>
      <c r="D13" s="100" t="s">
        <v>137</v>
      </c>
      <c r="E13" s="100"/>
    </row>
    <row r="14" spans="2:5" ht="18" x14ac:dyDescent="0.2">
      <c r="B14" s="100"/>
      <c r="C14" s="100" t="s">
        <v>138</v>
      </c>
      <c r="D14" s="100" t="s">
        <v>139</v>
      </c>
      <c r="E14" s="100"/>
    </row>
    <row r="15" spans="2:5" ht="18" x14ac:dyDescent="0.2">
      <c r="B15" s="100"/>
      <c r="C15" s="100" t="s">
        <v>140</v>
      </c>
      <c r="D15" s="100" t="s">
        <v>141</v>
      </c>
      <c r="E15" s="100"/>
    </row>
    <row r="16" spans="2:5" ht="18" x14ac:dyDescent="0.2">
      <c r="B16" s="100"/>
      <c r="C16" s="100" t="s">
        <v>142</v>
      </c>
      <c r="D16" s="100" t="s">
        <v>143</v>
      </c>
      <c r="E16" s="100"/>
    </row>
    <row r="17" spans="2:5" ht="18" x14ac:dyDescent="0.2">
      <c r="B17" s="100"/>
      <c r="C17" s="100" t="s">
        <v>144</v>
      </c>
      <c r="D17" s="100" t="s">
        <v>145</v>
      </c>
      <c r="E17" s="100"/>
    </row>
    <row r="18" spans="2:5" ht="36" x14ac:dyDescent="0.2">
      <c r="B18" s="100"/>
      <c r="C18" s="100" t="s">
        <v>146</v>
      </c>
      <c r="D18" s="100" t="s">
        <v>147</v>
      </c>
      <c r="E18" s="100"/>
    </row>
    <row r="19" spans="2:5" ht="18" x14ac:dyDescent="0.2">
      <c r="B19" s="100"/>
      <c r="C19" s="100" t="s">
        <v>148</v>
      </c>
      <c r="D19" s="100" t="s">
        <v>149</v>
      </c>
      <c r="E19" s="100"/>
    </row>
    <row r="20" spans="2:5" ht="18" x14ac:dyDescent="0.2">
      <c r="B20" s="100"/>
      <c r="C20" s="100" t="s">
        <v>150</v>
      </c>
      <c r="D20" s="100" t="s">
        <v>151</v>
      </c>
      <c r="E20" s="100"/>
    </row>
    <row r="21" spans="2:5" ht="18" x14ac:dyDescent="0.2">
      <c r="B21" s="100"/>
      <c r="C21" s="100" t="s">
        <v>152</v>
      </c>
      <c r="D21" s="100" t="s">
        <v>153</v>
      </c>
      <c r="E21" s="100"/>
    </row>
    <row r="22" spans="2:5" ht="18" x14ac:dyDescent="0.2">
      <c r="B22" s="100"/>
      <c r="C22" s="100" t="s">
        <v>154</v>
      </c>
      <c r="D22" s="100" t="s">
        <v>155</v>
      </c>
      <c r="E22" s="100"/>
    </row>
    <row r="23" spans="2:5" ht="18" x14ac:dyDescent="0.2">
      <c r="B23" s="100"/>
      <c r="C23" s="100" t="s">
        <v>156</v>
      </c>
      <c r="D23" s="100" t="s">
        <v>158</v>
      </c>
      <c r="E23" s="100"/>
    </row>
    <row r="24" spans="2:5" ht="18" x14ac:dyDescent="0.2">
      <c r="B24" s="100"/>
      <c r="C24" s="100" t="s">
        <v>43</v>
      </c>
      <c r="D24" s="100" t="s">
        <v>160</v>
      </c>
      <c r="E24" s="100"/>
    </row>
    <row r="25" spans="2:5" ht="18" x14ac:dyDescent="0.2">
      <c r="B25" s="100"/>
      <c r="C25" s="100" t="s">
        <v>159</v>
      </c>
      <c r="D25" s="100" t="s">
        <v>162</v>
      </c>
      <c r="E25" s="100"/>
    </row>
    <row r="26" spans="2:5" ht="18" x14ac:dyDescent="0.2">
      <c r="B26" s="100"/>
      <c r="C26" s="100" t="s">
        <v>161</v>
      </c>
      <c r="D26" s="100" t="s">
        <v>163</v>
      </c>
      <c r="E26" s="100"/>
    </row>
    <row r="27" spans="2:5" ht="18" x14ac:dyDescent="0.2">
      <c r="B27" s="100"/>
      <c r="C27" s="100"/>
      <c r="D27" s="100" t="s">
        <v>164</v>
      </c>
      <c r="E27" s="100"/>
    </row>
    <row r="28" spans="2:5" ht="18" x14ac:dyDescent="0.2">
      <c r="B28" s="100"/>
      <c r="C28" s="100"/>
      <c r="D28" s="100" t="s">
        <v>165</v>
      </c>
      <c r="E28" s="100"/>
    </row>
    <row r="29" spans="2:5" ht="18" x14ac:dyDescent="0.2">
      <c r="B29" s="100"/>
      <c r="C29" s="100"/>
      <c r="D29" s="100" t="s">
        <v>44</v>
      </c>
      <c r="E29" s="100"/>
    </row>
    <row r="30" spans="2:5" ht="18" x14ac:dyDescent="0.2">
      <c r="B30" s="100"/>
      <c r="C30" s="100"/>
      <c r="D30" s="100" t="s">
        <v>166</v>
      </c>
      <c r="E30" s="100"/>
    </row>
    <row r="31" spans="2:5" ht="18" x14ac:dyDescent="0.2">
      <c r="B31" s="100"/>
      <c r="C31" s="100"/>
      <c r="D31" s="100" t="s">
        <v>167</v>
      </c>
      <c r="E31" s="100"/>
    </row>
    <row r="32" spans="2:5" ht="18" x14ac:dyDescent="0.2">
      <c r="B32" s="100"/>
      <c r="C32" s="100"/>
      <c r="D32" s="100" t="s">
        <v>168</v>
      </c>
      <c r="E32" s="100"/>
    </row>
    <row r="33" spans="2:5" ht="18" x14ac:dyDescent="0.2">
      <c r="B33" s="100"/>
      <c r="C33" s="100"/>
      <c r="D33" s="100" t="s">
        <v>169</v>
      </c>
      <c r="E33" s="100"/>
    </row>
    <row r="34" spans="2:5" ht="18" x14ac:dyDescent="0.2">
      <c r="B34" s="100"/>
      <c r="C34" s="100"/>
      <c r="D34" s="100" t="s">
        <v>170</v>
      </c>
      <c r="E34" s="100"/>
    </row>
    <row r="35" spans="2:5" ht="18" x14ac:dyDescent="0.2">
      <c r="B35" s="100"/>
      <c r="C35" s="100"/>
      <c r="D35" s="100" t="s">
        <v>171</v>
      </c>
      <c r="E35" s="100"/>
    </row>
    <row r="36" spans="2:5" ht="18" x14ac:dyDescent="0.2">
      <c r="B36" s="100"/>
      <c r="C36" s="100"/>
      <c r="D36" s="100" t="s">
        <v>172</v>
      </c>
      <c r="E36" s="100"/>
    </row>
    <row r="37" spans="2:5" ht="18" x14ac:dyDescent="0.2">
      <c r="B37" s="100"/>
      <c r="C37" s="100"/>
      <c r="D37" s="100" t="s">
        <v>173</v>
      </c>
      <c r="E37" s="100"/>
    </row>
    <row r="38" spans="2:5" ht="18" x14ac:dyDescent="0.2">
      <c r="B38" s="100"/>
      <c r="C38" s="100"/>
      <c r="D38" s="100" t="s">
        <v>157</v>
      </c>
      <c r="E38" s="100"/>
    </row>
  </sheetData>
  <sortState xmlns:xlrd2="http://schemas.microsoft.com/office/spreadsheetml/2017/richdata2" ref="D4:D38">
    <sortCondition ref="D4"/>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D34"/>
  <sheetViews>
    <sheetView view="pageBreakPreview" topLeftCell="U1" zoomScale="65" zoomScaleNormal="53" zoomScaleSheetLayoutView="65" workbookViewId="0">
      <selection activeCell="AC1" sqref="AC1:AC6"/>
    </sheetView>
  </sheetViews>
  <sheetFormatPr baseColWidth="10" defaultColWidth="11.5" defaultRowHeight="11.25" x14ac:dyDescent="0.15"/>
  <cols>
    <col min="1" max="1" width="19.1640625" style="1" customWidth="1"/>
    <col min="2" max="2" width="13.6640625" style="1" customWidth="1"/>
    <col min="3" max="3" width="14.6640625" style="1" customWidth="1"/>
    <col min="4" max="5" width="13.6640625" style="1" customWidth="1"/>
    <col min="6" max="6" width="14.6640625" style="1" customWidth="1"/>
    <col min="7" max="7" width="13.6640625" style="1" customWidth="1"/>
    <col min="8" max="8" width="15.6640625" style="1" customWidth="1"/>
    <col min="9" max="10" width="13.6640625" style="1" customWidth="1"/>
    <col min="11" max="11" width="15.6640625" style="1" customWidth="1"/>
    <col min="12" max="13" width="13.6640625" style="1" customWidth="1"/>
    <col min="14" max="15" width="17.6640625" style="1" customWidth="1"/>
    <col min="16" max="16" width="15.6640625" style="1" customWidth="1"/>
    <col min="17" max="18" width="13.6640625" style="1" customWidth="1"/>
    <col min="19" max="19" width="15.6640625" style="1" customWidth="1"/>
    <col min="20" max="20" width="15.6640625" style="1" bestFit="1" customWidth="1"/>
    <col min="21" max="21" width="13.6640625" style="1" customWidth="1"/>
    <col min="22" max="23" width="17.6640625" style="1" customWidth="1"/>
    <col min="24" max="24" width="100.6640625" style="1" customWidth="1"/>
    <col min="25" max="26" width="25.6640625" style="1" customWidth="1"/>
    <col min="27" max="27" width="18.6640625" style="1" customWidth="1"/>
    <col min="28" max="29" width="85.5" style="1" customWidth="1"/>
    <col min="30" max="30" width="11.5" style="94"/>
    <col min="31" max="16384" width="11.5" style="1"/>
  </cols>
  <sheetData>
    <row r="1" spans="1:30" ht="10.15" customHeight="1" x14ac:dyDescent="0.15">
      <c r="A1" s="662" t="e" vm="1">
        <v>#VALUE!</v>
      </c>
      <c r="B1" s="663"/>
      <c r="C1" s="663"/>
      <c r="D1" s="664"/>
      <c r="E1" s="662" t="s">
        <v>40</v>
      </c>
      <c r="F1" s="663"/>
      <c r="G1" s="663"/>
      <c r="H1" s="663"/>
      <c r="I1" s="663"/>
      <c r="J1" s="663"/>
      <c r="K1" s="663"/>
      <c r="L1" s="663"/>
      <c r="M1" s="663"/>
      <c r="N1" s="663"/>
      <c r="O1" s="663"/>
      <c r="P1" s="663"/>
      <c r="Q1" s="663"/>
      <c r="R1" s="663"/>
      <c r="S1" s="663"/>
      <c r="T1" s="663"/>
      <c r="U1" s="663"/>
      <c r="V1" s="663"/>
      <c r="W1" s="663"/>
      <c r="X1" s="663"/>
      <c r="Y1" s="663"/>
      <c r="Z1" s="663"/>
      <c r="AA1" s="663"/>
      <c r="AB1" s="664"/>
      <c r="AC1" s="649" t="s">
        <v>41</v>
      </c>
    </row>
    <row r="2" spans="1:30" ht="15.6" customHeight="1" thickBot="1" x14ac:dyDescent="0.2">
      <c r="A2" s="659"/>
      <c r="B2" s="660"/>
      <c r="C2" s="660"/>
      <c r="D2" s="661"/>
      <c r="E2" s="659"/>
      <c r="F2" s="660"/>
      <c r="G2" s="660"/>
      <c r="H2" s="660"/>
      <c r="I2" s="660"/>
      <c r="J2" s="660"/>
      <c r="K2" s="660"/>
      <c r="L2" s="660"/>
      <c r="M2" s="660"/>
      <c r="N2" s="660"/>
      <c r="O2" s="660"/>
      <c r="P2" s="660"/>
      <c r="Q2" s="660"/>
      <c r="R2" s="660"/>
      <c r="S2" s="660"/>
      <c r="T2" s="660"/>
      <c r="U2" s="660"/>
      <c r="V2" s="660"/>
      <c r="W2" s="660"/>
      <c r="X2" s="660"/>
      <c r="Y2" s="660"/>
      <c r="Z2" s="660"/>
      <c r="AA2" s="660"/>
      <c r="AB2" s="661"/>
      <c r="AC2" s="650"/>
    </row>
    <row r="3" spans="1:30" ht="10.15" customHeight="1" x14ac:dyDescent="0.15">
      <c r="A3" s="659"/>
      <c r="B3" s="660"/>
      <c r="C3" s="660"/>
      <c r="D3" s="661"/>
      <c r="E3" s="892" t="s">
        <v>174</v>
      </c>
      <c r="F3" s="893"/>
      <c r="G3" s="893"/>
      <c r="H3" s="893"/>
      <c r="I3" s="893"/>
      <c r="J3" s="893"/>
      <c r="K3" s="893"/>
      <c r="L3" s="893"/>
      <c r="M3" s="893"/>
      <c r="N3" s="893"/>
      <c r="O3" s="893"/>
      <c r="P3" s="893"/>
      <c r="Q3" s="893"/>
      <c r="R3" s="893"/>
      <c r="S3" s="893"/>
      <c r="T3" s="893"/>
      <c r="U3" s="893"/>
      <c r="V3" s="893"/>
      <c r="W3" s="893"/>
      <c r="X3" s="893"/>
      <c r="Y3" s="893"/>
      <c r="Z3" s="893"/>
      <c r="AA3" s="893"/>
      <c r="AB3" s="894"/>
      <c r="AC3" s="653" t="s">
        <v>321</v>
      </c>
    </row>
    <row r="4" spans="1:30" ht="10.9" customHeight="1" thickBot="1" x14ac:dyDescent="0.2">
      <c r="A4" s="659"/>
      <c r="B4" s="660"/>
      <c r="C4" s="660"/>
      <c r="D4" s="661"/>
      <c r="E4" s="895"/>
      <c r="F4" s="896"/>
      <c r="G4" s="896"/>
      <c r="H4" s="896"/>
      <c r="I4" s="896"/>
      <c r="J4" s="896"/>
      <c r="K4" s="896"/>
      <c r="L4" s="896"/>
      <c r="M4" s="896"/>
      <c r="N4" s="896"/>
      <c r="O4" s="896"/>
      <c r="P4" s="896"/>
      <c r="Q4" s="896"/>
      <c r="R4" s="896"/>
      <c r="S4" s="896"/>
      <c r="T4" s="896"/>
      <c r="U4" s="896"/>
      <c r="V4" s="896"/>
      <c r="W4" s="896"/>
      <c r="X4" s="896"/>
      <c r="Y4" s="896"/>
      <c r="Z4" s="896"/>
      <c r="AA4" s="896"/>
      <c r="AB4" s="897"/>
      <c r="AC4" s="654"/>
    </row>
    <row r="5" spans="1:30" ht="19.149999999999999" customHeight="1" thickBot="1" x14ac:dyDescent="0.2">
      <c r="A5" s="659"/>
      <c r="B5" s="660"/>
      <c r="C5" s="660"/>
      <c r="D5" s="661"/>
      <c r="E5" s="892" t="s">
        <v>240</v>
      </c>
      <c r="F5" s="893"/>
      <c r="G5" s="893"/>
      <c r="H5" s="893"/>
      <c r="I5" s="893"/>
      <c r="J5" s="893"/>
      <c r="K5" s="893"/>
      <c r="L5" s="893"/>
      <c r="M5" s="893"/>
      <c r="N5" s="893"/>
      <c r="O5" s="893"/>
      <c r="P5" s="893"/>
      <c r="Q5" s="893"/>
      <c r="R5" s="893"/>
      <c r="S5" s="893"/>
      <c r="T5" s="893"/>
      <c r="U5" s="893"/>
      <c r="V5" s="893"/>
      <c r="W5" s="893"/>
      <c r="X5" s="893"/>
      <c r="Y5" s="893"/>
      <c r="Z5" s="893"/>
      <c r="AA5" s="893"/>
      <c r="AB5" s="894"/>
      <c r="AC5" s="360" t="s">
        <v>322</v>
      </c>
    </row>
    <row r="6" spans="1:30" ht="17.45" customHeight="1" thickBot="1" x14ac:dyDescent="0.2">
      <c r="A6" s="665"/>
      <c r="B6" s="666"/>
      <c r="C6" s="666"/>
      <c r="D6" s="667"/>
      <c r="E6" s="895"/>
      <c r="F6" s="896"/>
      <c r="G6" s="896"/>
      <c r="H6" s="896"/>
      <c r="I6" s="896"/>
      <c r="J6" s="896"/>
      <c r="K6" s="896"/>
      <c r="L6" s="896"/>
      <c r="M6" s="896"/>
      <c r="N6" s="896"/>
      <c r="O6" s="896"/>
      <c r="P6" s="896"/>
      <c r="Q6" s="896"/>
      <c r="R6" s="896"/>
      <c r="S6" s="896"/>
      <c r="T6" s="896"/>
      <c r="U6" s="896"/>
      <c r="V6" s="896"/>
      <c r="W6" s="896"/>
      <c r="X6" s="896"/>
      <c r="Y6" s="896"/>
      <c r="Z6" s="896"/>
      <c r="AA6" s="896"/>
      <c r="AB6" s="897"/>
      <c r="AC6" s="361" t="s">
        <v>318</v>
      </c>
    </row>
    <row r="7" spans="1:30" s="91" customFormat="1" ht="33" customHeight="1" thickBot="1" x14ac:dyDescent="0.25">
      <c r="A7" s="656" t="s">
        <v>86</v>
      </c>
      <c r="B7" s="657"/>
      <c r="C7" s="657"/>
      <c r="D7" s="677"/>
      <c r="E7" s="891" t="s">
        <v>43</v>
      </c>
      <c r="F7" s="669"/>
      <c r="G7" s="669"/>
      <c r="H7" s="669"/>
      <c r="I7" s="669"/>
      <c r="J7" s="669"/>
      <c r="K7" s="669"/>
      <c r="L7" s="669"/>
      <c r="M7" s="669"/>
      <c r="N7" s="669"/>
      <c r="O7" s="669"/>
      <c r="P7" s="669"/>
      <c r="Q7" s="669"/>
      <c r="R7" s="670"/>
      <c r="S7" s="656" t="s">
        <v>90</v>
      </c>
      <c r="T7" s="657"/>
      <c r="U7" s="657"/>
      <c r="V7" s="657"/>
      <c r="W7" s="677"/>
      <c r="X7" s="424" t="s">
        <v>238</v>
      </c>
      <c r="Y7" s="657" t="s">
        <v>45</v>
      </c>
      <c r="Z7" s="657"/>
      <c r="AA7" s="658"/>
      <c r="AB7" s="673"/>
      <c r="AC7" s="672"/>
    </row>
    <row r="8" spans="1:30" s="91" customFormat="1" ht="33" customHeight="1" thickBot="1" x14ac:dyDescent="0.25">
      <c r="A8" s="656" t="s">
        <v>88</v>
      </c>
      <c r="B8" s="657"/>
      <c r="C8" s="657"/>
      <c r="D8" s="677"/>
      <c r="E8" s="891" t="s">
        <v>119</v>
      </c>
      <c r="F8" s="669"/>
      <c r="G8" s="669"/>
      <c r="H8" s="669"/>
      <c r="I8" s="669"/>
      <c r="J8" s="669"/>
      <c r="K8" s="669"/>
      <c r="L8" s="669"/>
      <c r="M8" s="669"/>
      <c r="N8" s="669"/>
      <c r="O8" s="669"/>
      <c r="P8" s="669"/>
      <c r="Q8" s="669"/>
      <c r="R8" s="670"/>
      <c r="S8" s="656" t="s">
        <v>112</v>
      </c>
      <c r="T8" s="677"/>
      <c r="U8" s="669" t="s">
        <v>129</v>
      </c>
      <c r="V8" s="669"/>
      <c r="W8" s="670"/>
      <c r="X8" s="302" t="s">
        <v>89</v>
      </c>
      <c r="Y8" s="323"/>
      <c r="Z8" s="656" t="s">
        <v>46</v>
      </c>
      <c r="AA8" s="677"/>
      <c r="AB8" s="671"/>
      <c r="AC8" s="672"/>
    </row>
    <row r="9" spans="1:30" s="180" customFormat="1" ht="64.900000000000006" customHeight="1" x14ac:dyDescent="0.2">
      <c r="A9" s="889" t="s">
        <v>309</v>
      </c>
      <c r="B9" s="678"/>
      <c r="C9" s="678"/>
      <c r="D9" s="678"/>
      <c r="E9" s="678"/>
      <c r="F9" s="678"/>
      <c r="G9" s="678"/>
      <c r="H9" s="678"/>
      <c r="I9" s="678"/>
      <c r="J9" s="678"/>
      <c r="K9" s="678"/>
      <c r="L9" s="678"/>
      <c r="M9" s="678"/>
      <c r="N9" s="678"/>
      <c r="O9" s="678"/>
      <c r="P9" s="678"/>
      <c r="Q9" s="678"/>
      <c r="R9" s="678"/>
      <c r="S9" s="678"/>
      <c r="T9" s="678"/>
      <c r="U9" s="678"/>
      <c r="V9" s="678"/>
      <c r="W9" s="678"/>
      <c r="X9" s="678"/>
      <c r="Y9" s="678"/>
      <c r="Z9" s="678"/>
      <c r="AA9" s="678"/>
      <c r="AB9" s="678"/>
      <c r="AC9" s="890"/>
    </row>
    <row r="10" spans="1:30" ht="5.45" customHeight="1" thickBot="1" x14ac:dyDescent="0.2">
      <c r="A10" s="425"/>
      <c r="B10" s="304"/>
      <c r="C10" s="304"/>
      <c r="D10" s="304"/>
      <c r="E10" s="304"/>
      <c r="F10" s="304"/>
      <c r="G10" s="304"/>
      <c r="H10" s="305"/>
      <c r="I10" s="305"/>
      <c r="J10" s="305"/>
      <c r="K10" s="305"/>
      <c r="L10" s="305"/>
      <c r="M10" s="305"/>
      <c r="N10" s="305"/>
      <c r="O10" s="305"/>
      <c r="P10" s="305"/>
      <c r="Q10" s="305"/>
      <c r="R10" s="305"/>
      <c r="S10" s="305"/>
      <c r="T10" s="305"/>
      <c r="U10" s="305"/>
      <c r="V10" s="305"/>
      <c r="W10" s="305"/>
      <c r="X10" s="305"/>
      <c r="Y10" s="305"/>
      <c r="Z10" s="305"/>
      <c r="AA10" s="305"/>
      <c r="AB10" s="305"/>
      <c r="AC10" s="426"/>
    </row>
    <row r="11" spans="1:30" s="97" customFormat="1" ht="18.75" thickBot="1" x14ac:dyDescent="0.3">
      <c r="A11" s="679" t="s">
        <v>47</v>
      </c>
      <c r="B11" s="680"/>
      <c r="C11" s="680"/>
      <c r="D11" s="680"/>
      <c r="E11" s="680"/>
      <c r="F11" s="680"/>
      <c r="G11" s="680"/>
      <c r="H11" s="680"/>
      <c r="I11" s="680"/>
      <c r="J11" s="680"/>
      <c r="K11" s="680"/>
      <c r="L11" s="680"/>
      <c r="M11" s="680"/>
      <c r="N11" s="680"/>
      <c r="O11" s="680"/>
      <c r="P11" s="680"/>
      <c r="Q11" s="680"/>
      <c r="R11" s="680"/>
      <c r="S11" s="680"/>
      <c r="T11" s="680"/>
      <c r="U11" s="680"/>
      <c r="V11" s="680"/>
      <c r="W11" s="680"/>
      <c r="X11" s="680"/>
      <c r="Y11" s="680"/>
      <c r="Z11" s="680"/>
      <c r="AA11" s="680"/>
      <c r="AB11" s="680"/>
      <c r="AC11" s="681"/>
      <c r="AD11" s="96"/>
    </row>
    <row r="12" spans="1:30" ht="18" customHeight="1" thickBot="1" x14ac:dyDescent="0.2">
      <c r="A12" s="656" t="s">
        <v>48</v>
      </c>
      <c r="B12" s="657"/>
      <c r="C12" s="657"/>
      <c r="D12" s="657"/>
      <c r="E12" s="657"/>
      <c r="F12" s="657"/>
      <c r="G12" s="657"/>
      <c r="H12" s="682"/>
      <c r="I12" s="682"/>
      <c r="J12" s="682"/>
      <c r="K12" s="682"/>
      <c r="L12" s="682"/>
      <c r="M12" s="682"/>
      <c r="N12" s="682"/>
      <c r="O12" s="682"/>
      <c r="P12" s="682"/>
      <c r="Q12" s="682"/>
      <c r="R12" s="682"/>
      <c r="S12" s="682"/>
      <c r="T12" s="682"/>
      <c r="U12" s="682"/>
      <c r="V12" s="682"/>
      <c r="W12" s="682"/>
      <c r="X12" s="657"/>
      <c r="Y12" s="657"/>
      <c r="Z12" s="657"/>
      <c r="AA12" s="657"/>
      <c r="AB12" s="657"/>
      <c r="AC12" s="677"/>
    </row>
    <row r="13" spans="1:30" ht="19.899999999999999" customHeight="1" thickBot="1" x14ac:dyDescent="0.2">
      <c r="A13" s="898" t="s">
        <v>49</v>
      </c>
      <c r="B13" s="899" t="s">
        <v>50</v>
      </c>
      <c r="C13" s="900"/>
      <c r="D13" s="900"/>
      <c r="E13" s="900"/>
      <c r="F13" s="900"/>
      <c r="G13" s="900"/>
      <c r="H13" s="906" t="s">
        <v>51</v>
      </c>
      <c r="I13" s="907"/>
      <c r="J13" s="907"/>
      <c r="K13" s="907"/>
      <c r="L13" s="907"/>
      <c r="M13" s="907"/>
      <c r="N13" s="907"/>
      <c r="O13" s="907"/>
      <c r="P13" s="907"/>
      <c r="Q13" s="907"/>
      <c r="R13" s="907"/>
      <c r="S13" s="907"/>
      <c r="T13" s="907"/>
      <c r="U13" s="907"/>
      <c r="V13" s="907"/>
      <c r="W13" s="908"/>
      <c r="X13" s="901" t="s">
        <v>53</v>
      </c>
      <c r="Y13" s="902"/>
      <c r="Z13" s="902"/>
      <c r="AA13" s="823"/>
      <c r="AB13" s="656" t="s">
        <v>54</v>
      </c>
      <c r="AC13" s="677"/>
    </row>
    <row r="14" spans="1:30" ht="25.15" customHeight="1" thickBot="1" x14ac:dyDescent="0.2">
      <c r="A14" s="683"/>
      <c r="B14" s="903" t="s">
        <v>175</v>
      </c>
      <c r="C14" s="904"/>
      <c r="D14" s="905"/>
      <c r="E14" s="903" t="s">
        <v>176</v>
      </c>
      <c r="F14" s="904"/>
      <c r="G14" s="905"/>
      <c r="H14" s="906" t="s">
        <v>175</v>
      </c>
      <c r="I14" s="907"/>
      <c r="J14" s="907"/>
      <c r="K14" s="907"/>
      <c r="L14" s="907"/>
      <c r="M14" s="907"/>
      <c r="N14" s="907"/>
      <c r="O14" s="908"/>
      <c r="P14" s="906" t="s">
        <v>176</v>
      </c>
      <c r="Q14" s="907"/>
      <c r="R14" s="907"/>
      <c r="S14" s="907"/>
      <c r="T14" s="907"/>
      <c r="U14" s="907"/>
      <c r="V14" s="907"/>
      <c r="W14" s="908"/>
      <c r="X14" s="826" t="s">
        <v>59</v>
      </c>
      <c r="Y14" s="826" t="s">
        <v>60</v>
      </c>
      <c r="Z14" s="826" t="s">
        <v>61</v>
      </c>
      <c r="AA14" s="625" t="s">
        <v>241</v>
      </c>
      <c r="AB14" s="427"/>
      <c r="AC14" s="308"/>
    </row>
    <row r="15" spans="1:30" ht="54.6" customHeight="1" thickBot="1" x14ac:dyDescent="0.2">
      <c r="A15" s="684"/>
      <c r="B15" s="428" t="s">
        <v>177</v>
      </c>
      <c r="C15" s="428" t="s">
        <v>178</v>
      </c>
      <c r="D15" s="429" t="s">
        <v>56</v>
      </c>
      <c r="E15" s="428" t="s">
        <v>177</v>
      </c>
      <c r="F15" s="428" t="s">
        <v>178</v>
      </c>
      <c r="G15" s="429" t="s">
        <v>56</v>
      </c>
      <c r="H15" s="430" t="s">
        <v>178</v>
      </c>
      <c r="I15" s="431" t="s">
        <v>177</v>
      </c>
      <c r="J15" s="432" t="s">
        <v>179</v>
      </c>
      <c r="K15" s="430" t="s">
        <v>180</v>
      </c>
      <c r="L15" s="432" t="s">
        <v>56</v>
      </c>
      <c r="M15" s="430" t="s">
        <v>181</v>
      </c>
      <c r="N15" s="430" t="s">
        <v>182</v>
      </c>
      <c r="O15" s="432" t="s">
        <v>312</v>
      </c>
      <c r="P15" s="430" t="s">
        <v>178</v>
      </c>
      <c r="Q15" s="431" t="s">
        <v>177</v>
      </c>
      <c r="R15" s="432" t="s">
        <v>179</v>
      </c>
      <c r="S15" s="430" t="s">
        <v>180</v>
      </c>
      <c r="T15" s="431" t="s">
        <v>56</v>
      </c>
      <c r="U15" s="430" t="s">
        <v>181</v>
      </c>
      <c r="V15" s="430" t="s">
        <v>182</v>
      </c>
      <c r="W15" s="430" t="s">
        <v>313</v>
      </c>
      <c r="X15" s="827"/>
      <c r="Y15" s="827"/>
      <c r="Z15" s="827"/>
      <c r="AA15" s="626"/>
      <c r="AB15" s="291"/>
      <c r="AC15" s="293"/>
    </row>
    <row r="16" spans="1:30" ht="100.15" customHeight="1" x14ac:dyDescent="0.15">
      <c r="A16" s="312" t="s">
        <v>66</v>
      </c>
      <c r="B16" s="105"/>
      <c r="C16" s="114"/>
      <c r="D16" s="434" t="str">
        <f>IFERROR(B16/C16,"Celda formulada")</f>
        <v>Celda formulada</v>
      </c>
      <c r="E16" s="105"/>
      <c r="F16" s="114"/>
      <c r="G16" s="434" t="str">
        <f>IFERROR(E16/F16,"Celda formulada")</f>
        <v>Celda formulada</v>
      </c>
      <c r="H16" s="114"/>
      <c r="I16" s="105"/>
      <c r="J16" s="105"/>
      <c r="K16" s="191" t="str">
        <f>IFERROR(IF(I16=""," ",(I16*500/H16)),"Celda formulada")</f>
        <v xml:space="preserve"> </v>
      </c>
      <c r="L16" s="416" t="str">
        <f>IFERROR(I16/H16,"Celda formulada")</f>
        <v>Celda formulada</v>
      </c>
      <c r="M16" s="416">
        <f>IFERROR(((1*J16)/500),"Celda formulada")</f>
        <v>0</v>
      </c>
      <c r="N16" s="435" t="str">
        <f>IFERROR(((B16-I16)/B16),"Celda formulada")</f>
        <v>Celda formulada</v>
      </c>
      <c r="O16" s="436">
        <f>IFERROR(MIN((OneDrive!C$25/OneDrive!$B$1)*100),"Celda formulada")</f>
        <v>0</v>
      </c>
      <c r="P16" s="114"/>
      <c r="Q16" s="105"/>
      <c r="R16" s="105"/>
      <c r="S16" s="461" t="str">
        <f>IFERROR(IF(Q16=""," ",(Q16*500/P16)),"Celda formulada")</f>
        <v xml:space="preserve"> </v>
      </c>
      <c r="T16" s="416" t="str">
        <f>IFERROR(Q16/P16,"Celda formulada")</f>
        <v>Celda formulada</v>
      </c>
      <c r="U16" s="416">
        <f>IFERROR(((1*R16)/500),"Celda formulada")</f>
        <v>0</v>
      </c>
      <c r="V16" s="437" t="str">
        <f>IFERROR(((E16-Q16)/E16),"Celda formulada")</f>
        <v>Celda formulada</v>
      </c>
      <c r="W16" s="438">
        <f>IFERROR(MIN((OneDrive!C$57/OneDrive!$B$1)*100),"Celda formulada")</f>
        <v>0</v>
      </c>
      <c r="X16" s="106"/>
      <c r="Y16" s="107"/>
      <c r="Z16" s="107"/>
      <c r="AA16" s="325"/>
      <c r="AB16" s="296"/>
      <c r="AC16" s="298"/>
      <c r="AD16" s="98">
        <f>$Y$28</f>
        <v>0.2</v>
      </c>
    </row>
    <row r="17" spans="1:30" ht="100.15" customHeight="1" x14ac:dyDescent="0.15">
      <c r="A17" s="316" t="s">
        <v>71</v>
      </c>
      <c r="B17" s="110"/>
      <c r="C17" s="115"/>
      <c r="D17" s="336" t="str">
        <f t="shared" ref="D17:D27" si="0">IFERROR(B17/C17,"Celda formulada")</f>
        <v>Celda formulada</v>
      </c>
      <c r="E17" s="110"/>
      <c r="F17" s="115"/>
      <c r="G17" s="336" t="str">
        <f t="shared" ref="G17:G27" si="1">IFERROR(E17/F17,"Celda formulada")</f>
        <v>Celda formulada</v>
      </c>
      <c r="H17" s="115"/>
      <c r="I17" s="110"/>
      <c r="J17" s="110"/>
      <c r="K17" s="189" t="str">
        <f t="shared" ref="K17:K27" si="2">IFERROR(IF(I17=""," ",(I17*500/H17)),"Celda formulada")</f>
        <v xml:space="preserve"> </v>
      </c>
      <c r="L17" s="417" t="str">
        <f t="shared" ref="L17:L27" si="3">IFERROR(I17/H17,"Celda formulada")</f>
        <v>Celda formulada</v>
      </c>
      <c r="M17" s="417">
        <f t="shared" ref="M17:M27" si="4">IFERROR(((1*J17)/500)*1,"Celda formulada")</f>
        <v>0</v>
      </c>
      <c r="N17" s="442" t="str">
        <f t="shared" ref="N17:N27" si="5">IFERROR(((B17-I17)/B17),"Celda formulada")</f>
        <v>Celda formulada</v>
      </c>
      <c r="O17" s="443">
        <f>IFERROR(MIN((OneDrive!D$25/OneDrive!$B$1)*100),"Celda formulada")</f>
        <v>0</v>
      </c>
      <c r="P17" s="115"/>
      <c r="Q17" s="110"/>
      <c r="R17" s="110"/>
      <c r="S17" s="187" t="str">
        <f>IFERROR(IF(Q17=""," ",(Q17*500/P17)),"Celda formulada")</f>
        <v xml:space="preserve"> </v>
      </c>
      <c r="T17" s="417" t="str">
        <f t="shared" ref="T17:T27" si="6">IFERROR(Q17/P17,"Celda formulada")</f>
        <v>Celda formulada</v>
      </c>
      <c r="U17" s="417">
        <f t="shared" ref="U17:U27" si="7">IFERROR(((1*R17)/500)*1,"Celda formulada")</f>
        <v>0</v>
      </c>
      <c r="V17" s="444" t="str">
        <f t="shared" ref="V17:V27" si="8">IFERROR(((E17-Q17)/E17),"Celda formulada")</f>
        <v>Celda formulada</v>
      </c>
      <c r="W17" s="445">
        <f>IFERROR(MIN((OneDrive!D$57/OneDrive!$B$1)*100),"Celda formulada")</f>
        <v>0</v>
      </c>
      <c r="X17" s="106"/>
      <c r="Y17" s="107"/>
      <c r="Z17" s="107"/>
      <c r="AA17" s="326"/>
      <c r="AB17" s="296"/>
      <c r="AC17" s="298"/>
      <c r="AD17" s="98">
        <f t="shared" ref="AD17:AD27" si="9">$Y$28</f>
        <v>0.2</v>
      </c>
    </row>
    <row r="18" spans="1:30" ht="100.15" customHeight="1" x14ac:dyDescent="0.15">
      <c r="A18" s="316" t="s">
        <v>72</v>
      </c>
      <c r="B18" s="110"/>
      <c r="C18" s="115"/>
      <c r="D18" s="336" t="str">
        <f t="shared" si="0"/>
        <v>Celda formulada</v>
      </c>
      <c r="E18" s="110"/>
      <c r="F18" s="115"/>
      <c r="G18" s="336" t="str">
        <f t="shared" si="1"/>
        <v>Celda formulada</v>
      </c>
      <c r="H18" s="115"/>
      <c r="I18" s="110"/>
      <c r="J18" s="110"/>
      <c r="K18" s="189" t="str">
        <f t="shared" si="2"/>
        <v xml:space="preserve"> </v>
      </c>
      <c r="L18" s="417" t="str">
        <f t="shared" si="3"/>
        <v>Celda formulada</v>
      </c>
      <c r="M18" s="417">
        <f t="shared" si="4"/>
        <v>0</v>
      </c>
      <c r="N18" s="442" t="str">
        <f t="shared" si="5"/>
        <v>Celda formulada</v>
      </c>
      <c r="O18" s="443">
        <f>IFERROR(MIN((OneDrive!E$25/OneDrive!$B$1)*100),"Celda formulada")</f>
        <v>3.8622700731599999</v>
      </c>
      <c r="P18" s="115"/>
      <c r="Q18" s="110"/>
      <c r="R18" s="110"/>
      <c r="S18" s="187" t="str">
        <f t="shared" ref="S18:S27" si="10">IF(Q18=""," ",(Q18*500/P18))</f>
        <v xml:space="preserve"> </v>
      </c>
      <c r="T18" s="417" t="str">
        <f>IFERROR(Q18/P18,"Celda formulada")</f>
        <v>Celda formulada</v>
      </c>
      <c r="U18" s="417">
        <f t="shared" si="7"/>
        <v>0</v>
      </c>
      <c r="V18" s="444" t="str">
        <f t="shared" si="8"/>
        <v>Celda formulada</v>
      </c>
      <c r="W18" s="445">
        <f>IFERROR(MIN((OneDrive!E$57/OneDrive!$B$1)*100),"Celda formulada")</f>
        <v>50.345536186360995</v>
      </c>
      <c r="X18" s="106"/>
      <c r="Y18" s="107"/>
      <c r="Z18" s="107"/>
      <c r="AA18" s="326"/>
      <c r="AB18" s="296"/>
      <c r="AC18" s="298"/>
      <c r="AD18" s="98">
        <f t="shared" si="9"/>
        <v>0.2</v>
      </c>
    </row>
    <row r="19" spans="1:30" ht="100.15" customHeight="1" x14ac:dyDescent="0.15">
      <c r="A19" s="316" t="s">
        <v>73</v>
      </c>
      <c r="B19" s="110"/>
      <c r="C19" s="115"/>
      <c r="D19" s="336" t="str">
        <f t="shared" si="0"/>
        <v>Celda formulada</v>
      </c>
      <c r="E19" s="110"/>
      <c r="F19" s="115"/>
      <c r="G19" s="336" t="str">
        <f t="shared" si="1"/>
        <v>Celda formulada</v>
      </c>
      <c r="H19" s="115"/>
      <c r="I19" s="110"/>
      <c r="J19" s="110"/>
      <c r="K19" s="189" t="str">
        <f t="shared" si="2"/>
        <v xml:space="preserve"> </v>
      </c>
      <c r="L19" s="417" t="str">
        <f t="shared" si="3"/>
        <v>Celda formulada</v>
      </c>
      <c r="M19" s="417">
        <f t="shared" si="4"/>
        <v>0</v>
      </c>
      <c r="N19" s="442" t="str">
        <f t="shared" si="5"/>
        <v>Celda formulada</v>
      </c>
      <c r="O19" s="443">
        <f>IFERROR(MIN((OneDrive!G$25/OneDrive!$B$1)*100),"Celda formulada")</f>
        <v>0</v>
      </c>
      <c r="P19" s="115"/>
      <c r="Q19" s="110"/>
      <c r="R19" s="110"/>
      <c r="S19" s="187" t="str">
        <f t="shared" si="10"/>
        <v xml:space="preserve"> </v>
      </c>
      <c r="T19" s="417" t="str">
        <f>IFERROR(Q19/P19,"Celda formulada")</f>
        <v>Celda formulada</v>
      </c>
      <c r="U19" s="417">
        <f t="shared" si="7"/>
        <v>0</v>
      </c>
      <c r="V19" s="444" t="str">
        <f t="shared" si="8"/>
        <v>Celda formulada</v>
      </c>
      <c r="W19" s="445">
        <f>IFERROR(MIN((OneDrive!G$57/OneDrive!$B$1)*100),"Celda formulada")</f>
        <v>0</v>
      </c>
      <c r="X19" s="106"/>
      <c r="Y19" s="107"/>
      <c r="Z19" s="107"/>
      <c r="AA19" s="326"/>
      <c r="AB19" s="296"/>
      <c r="AC19" s="298"/>
      <c r="AD19" s="98">
        <f t="shared" si="9"/>
        <v>0.2</v>
      </c>
    </row>
    <row r="20" spans="1:30" ht="100.15" customHeight="1" x14ac:dyDescent="0.15">
      <c r="A20" s="316" t="s">
        <v>74</v>
      </c>
      <c r="B20" s="110"/>
      <c r="C20" s="115"/>
      <c r="D20" s="336" t="str">
        <f t="shared" si="0"/>
        <v>Celda formulada</v>
      </c>
      <c r="E20" s="110"/>
      <c r="F20" s="115"/>
      <c r="G20" s="336" t="str">
        <f t="shared" si="1"/>
        <v>Celda formulada</v>
      </c>
      <c r="H20" s="115"/>
      <c r="I20" s="110"/>
      <c r="J20" s="110"/>
      <c r="K20" s="189" t="str">
        <f t="shared" si="2"/>
        <v xml:space="preserve"> </v>
      </c>
      <c r="L20" s="417" t="str">
        <f t="shared" si="3"/>
        <v>Celda formulada</v>
      </c>
      <c r="M20" s="417">
        <f t="shared" si="4"/>
        <v>0</v>
      </c>
      <c r="N20" s="442" t="str">
        <f t="shared" si="5"/>
        <v>Celda formulada</v>
      </c>
      <c r="O20" s="443">
        <f>IFERROR(MIN((OneDrive!H$25/OneDrive!$B$1)*100),"Celda formulada")</f>
        <v>0</v>
      </c>
      <c r="P20" s="115"/>
      <c r="Q20" s="110"/>
      <c r="R20" s="110"/>
      <c r="S20" s="187" t="str">
        <f t="shared" si="10"/>
        <v xml:space="preserve"> </v>
      </c>
      <c r="T20" s="417" t="str">
        <f t="shared" si="6"/>
        <v>Celda formulada</v>
      </c>
      <c r="U20" s="417">
        <f t="shared" si="7"/>
        <v>0</v>
      </c>
      <c r="V20" s="444" t="str">
        <f t="shared" si="8"/>
        <v>Celda formulada</v>
      </c>
      <c r="W20" s="445">
        <f>IFERROR(MIN((OneDrive!H$57/OneDrive!$B$1)*100),"Celda formulada")</f>
        <v>0</v>
      </c>
      <c r="X20" s="106"/>
      <c r="Y20" s="107"/>
      <c r="Z20" s="107"/>
      <c r="AA20" s="326"/>
      <c r="AB20" s="296"/>
      <c r="AC20" s="298"/>
      <c r="AD20" s="98">
        <f t="shared" si="9"/>
        <v>0.2</v>
      </c>
    </row>
    <row r="21" spans="1:30" ht="100.15" customHeight="1" x14ac:dyDescent="0.15">
      <c r="A21" s="316" t="s">
        <v>75</v>
      </c>
      <c r="B21" s="110"/>
      <c r="C21" s="115"/>
      <c r="D21" s="336" t="str">
        <f t="shared" si="0"/>
        <v>Celda formulada</v>
      </c>
      <c r="E21" s="110"/>
      <c r="F21" s="115"/>
      <c r="G21" s="336" t="str">
        <f t="shared" si="1"/>
        <v>Celda formulada</v>
      </c>
      <c r="H21" s="115"/>
      <c r="I21" s="110"/>
      <c r="J21" s="110"/>
      <c r="K21" s="189" t="str">
        <f t="shared" si="2"/>
        <v xml:space="preserve"> </v>
      </c>
      <c r="L21" s="417" t="str">
        <f t="shared" si="3"/>
        <v>Celda formulada</v>
      </c>
      <c r="M21" s="417">
        <f t="shared" si="4"/>
        <v>0</v>
      </c>
      <c r="N21" s="442" t="str">
        <f t="shared" si="5"/>
        <v>Celda formulada</v>
      </c>
      <c r="O21" s="443">
        <f>IFERROR(MIN((OneDrive!I$25/OneDrive!$B$1)*100),"Celda formulada")</f>
        <v>0</v>
      </c>
      <c r="P21" s="115"/>
      <c r="Q21" s="110"/>
      <c r="R21" s="110"/>
      <c r="S21" s="187" t="str">
        <f t="shared" si="10"/>
        <v xml:space="preserve"> </v>
      </c>
      <c r="T21" s="417" t="str">
        <f t="shared" si="6"/>
        <v>Celda formulada</v>
      </c>
      <c r="U21" s="417">
        <f t="shared" si="7"/>
        <v>0</v>
      </c>
      <c r="V21" s="444" t="str">
        <f t="shared" si="8"/>
        <v>Celda formulada</v>
      </c>
      <c r="W21" s="445">
        <f>IFERROR(MIN((OneDrive!I$57/OneDrive!$B$1)*100),"Celda formulada")</f>
        <v>7.9181407994480004</v>
      </c>
      <c r="X21" s="106"/>
      <c r="Y21" s="107"/>
      <c r="Z21" s="107"/>
      <c r="AA21" s="326"/>
      <c r="AB21" s="296"/>
      <c r="AC21" s="298"/>
      <c r="AD21" s="98">
        <f t="shared" si="9"/>
        <v>0.2</v>
      </c>
    </row>
    <row r="22" spans="1:30" ht="100.15" customHeight="1" x14ac:dyDescent="0.15">
      <c r="A22" s="316" t="s">
        <v>76</v>
      </c>
      <c r="B22" s="110"/>
      <c r="C22" s="115"/>
      <c r="D22" s="336" t="str">
        <f t="shared" si="0"/>
        <v>Celda formulada</v>
      </c>
      <c r="E22" s="110"/>
      <c r="F22" s="115"/>
      <c r="G22" s="336" t="str">
        <f t="shared" si="1"/>
        <v>Celda formulada</v>
      </c>
      <c r="H22" s="115"/>
      <c r="I22" s="110"/>
      <c r="J22" s="110"/>
      <c r="K22" s="189" t="str">
        <f t="shared" si="2"/>
        <v xml:space="preserve"> </v>
      </c>
      <c r="L22" s="417" t="str">
        <f t="shared" si="3"/>
        <v>Celda formulada</v>
      </c>
      <c r="M22" s="417">
        <f t="shared" si="4"/>
        <v>0</v>
      </c>
      <c r="N22" s="442" t="str">
        <f t="shared" si="5"/>
        <v>Celda formulada</v>
      </c>
      <c r="O22" s="443">
        <f>IFERROR(MIN((OneDrive!K$25/OneDrive!$B$1)*100),"Celda formulada")</f>
        <v>0</v>
      </c>
      <c r="P22" s="115"/>
      <c r="Q22" s="110"/>
      <c r="R22" s="110"/>
      <c r="S22" s="187" t="str">
        <f t="shared" si="10"/>
        <v xml:space="preserve"> </v>
      </c>
      <c r="T22" s="417" t="str">
        <f t="shared" si="6"/>
        <v>Celda formulada</v>
      </c>
      <c r="U22" s="417">
        <f t="shared" si="7"/>
        <v>0</v>
      </c>
      <c r="V22" s="444" t="str">
        <f t="shared" si="8"/>
        <v>Celda formulada</v>
      </c>
      <c r="W22" s="445">
        <f>IFERROR(MIN((OneDrive!K$57/OneDrive!$B$1)*100),"Celda formulada")</f>
        <v>0</v>
      </c>
      <c r="X22" s="106"/>
      <c r="Y22" s="107"/>
      <c r="Z22" s="107"/>
      <c r="AA22" s="326"/>
      <c r="AB22" s="296"/>
      <c r="AC22" s="298"/>
      <c r="AD22" s="98">
        <f t="shared" si="9"/>
        <v>0.2</v>
      </c>
    </row>
    <row r="23" spans="1:30" ht="100.15" customHeight="1" x14ac:dyDescent="0.15">
      <c r="A23" s="316" t="s">
        <v>77</v>
      </c>
      <c r="B23" s="110"/>
      <c r="C23" s="115"/>
      <c r="D23" s="336" t="str">
        <f t="shared" si="0"/>
        <v>Celda formulada</v>
      </c>
      <c r="E23" s="110"/>
      <c r="F23" s="115"/>
      <c r="G23" s="336" t="str">
        <f t="shared" si="1"/>
        <v>Celda formulada</v>
      </c>
      <c r="H23" s="115"/>
      <c r="I23" s="110"/>
      <c r="J23" s="110"/>
      <c r="K23" s="189" t="str">
        <f t="shared" si="2"/>
        <v xml:space="preserve"> </v>
      </c>
      <c r="L23" s="417" t="str">
        <f t="shared" si="3"/>
        <v>Celda formulada</v>
      </c>
      <c r="M23" s="417">
        <f t="shared" si="4"/>
        <v>0</v>
      </c>
      <c r="N23" s="442" t="str">
        <f t="shared" si="5"/>
        <v>Celda formulada</v>
      </c>
      <c r="O23" s="443">
        <f>IFERROR(MIN((OneDrive!L$25/OneDrive!$B$1)*100),"Celda formulada")</f>
        <v>0</v>
      </c>
      <c r="P23" s="115"/>
      <c r="Q23" s="110"/>
      <c r="R23" s="110"/>
      <c r="S23" s="187" t="str">
        <f t="shared" si="10"/>
        <v xml:space="preserve"> </v>
      </c>
      <c r="T23" s="417" t="str">
        <f t="shared" si="6"/>
        <v>Celda formulada</v>
      </c>
      <c r="U23" s="417">
        <f t="shared" si="7"/>
        <v>0</v>
      </c>
      <c r="V23" s="444" t="str">
        <f t="shared" si="8"/>
        <v>Celda formulada</v>
      </c>
      <c r="W23" s="445">
        <f>IFERROR(MIN((OneDrive!L$57/OneDrive!$B$1)*100),"Celda formulada")</f>
        <v>0</v>
      </c>
      <c r="X23" s="106"/>
      <c r="Y23" s="107"/>
      <c r="Z23" s="107"/>
      <c r="AA23" s="326"/>
      <c r="AB23" s="296"/>
      <c r="AC23" s="298"/>
      <c r="AD23" s="98">
        <f t="shared" si="9"/>
        <v>0.2</v>
      </c>
    </row>
    <row r="24" spans="1:30" ht="100.15" customHeight="1" x14ac:dyDescent="0.15">
      <c r="A24" s="316" t="s">
        <v>78</v>
      </c>
      <c r="B24" s="110"/>
      <c r="C24" s="115"/>
      <c r="D24" s="336" t="str">
        <f t="shared" si="0"/>
        <v>Celda formulada</v>
      </c>
      <c r="E24" s="110"/>
      <c r="F24" s="115"/>
      <c r="G24" s="336" t="str">
        <f t="shared" si="1"/>
        <v>Celda formulada</v>
      </c>
      <c r="H24" s="115"/>
      <c r="I24" s="110"/>
      <c r="J24" s="110"/>
      <c r="K24" s="189" t="str">
        <f t="shared" ref="K24" si="11">IFERROR(IF(I24=""," ",(I24*500/H24)),"Celda formulada")</f>
        <v xml:space="preserve"> </v>
      </c>
      <c r="L24" s="417" t="str">
        <f t="shared" ref="L24" si="12">IFERROR(I24/H24,"Celda formulada")</f>
        <v>Celda formulada</v>
      </c>
      <c r="M24" s="417">
        <f t="shared" si="4"/>
        <v>0</v>
      </c>
      <c r="N24" s="442" t="str">
        <f t="shared" si="5"/>
        <v>Celda formulada</v>
      </c>
      <c r="O24" s="443">
        <f>IFERROR(MIN((OneDrive!M$25/OneDrive!$B$1)*100),"Celda formulada")</f>
        <v>0</v>
      </c>
      <c r="P24" s="115"/>
      <c r="Q24" s="110"/>
      <c r="R24" s="110"/>
      <c r="S24" s="187" t="str">
        <f t="shared" si="10"/>
        <v xml:space="preserve"> </v>
      </c>
      <c r="T24" s="417" t="str">
        <f t="shared" si="6"/>
        <v>Celda formulada</v>
      </c>
      <c r="U24" s="417">
        <f t="shared" si="7"/>
        <v>0</v>
      </c>
      <c r="V24" s="444" t="str">
        <f t="shared" si="8"/>
        <v>Celda formulada</v>
      </c>
      <c r="W24" s="445">
        <f>IFERROR(MIN((OneDrive!M$57/OneDrive!$B$1)*100),"Celda formulada")</f>
        <v>0</v>
      </c>
      <c r="X24" s="106"/>
      <c r="Y24" s="107"/>
      <c r="Z24" s="107"/>
      <c r="AA24" s="326"/>
      <c r="AB24" s="296"/>
      <c r="AC24" s="298"/>
      <c r="AD24" s="98">
        <f t="shared" si="9"/>
        <v>0.2</v>
      </c>
    </row>
    <row r="25" spans="1:30" ht="100.15" customHeight="1" x14ac:dyDescent="0.15">
      <c r="A25" s="316" t="s">
        <v>79</v>
      </c>
      <c r="B25" s="110"/>
      <c r="C25" s="115"/>
      <c r="D25" s="336" t="str">
        <f t="shared" si="0"/>
        <v>Celda formulada</v>
      </c>
      <c r="E25" s="110"/>
      <c r="F25" s="115"/>
      <c r="G25" s="336" t="str">
        <f t="shared" si="1"/>
        <v>Celda formulada</v>
      </c>
      <c r="H25" s="115"/>
      <c r="I25" s="110"/>
      <c r="J25" s="110"/>
      <c r="K25" s="189" t="str">
        <f t="shared" si="2"/>
        <v xml:space="preserve"> </v>
      </c>
      <c r="L25" s="417" t="str">
        <f t="shared" si="3"/>
        <v>Celda formulada</v>
      </c>
      <c r="M25" s="417">
        <f t="shared" si="4"/>
        <v>0</v>
      </c>
      <c r="N25" s="442" t="str">
        <f t="shared" si="5"/>
        <v>Celda formulada</v>
      </c>
      <c r="O25" s="443">
        <f>IFERROR(MIN((OneDrive!O$25/OneDrive!$B$1)*100),"Celda formulada")</f>
        <v>0</v>
      </c>
      <c r="P25" s="115"/>
      <c r="Q25" s="110"/>
      <c r="R25" s="110"/>
      <c r="S25" s="187" t="str">
        <f t="shared" si="10"/>
        <v xml:space="preserve"> </v>
      </c>
      <c r="T25" s="417" t="str">
        <f t="shared" si="6"/>
        <v>Celda formulada</v>
      </c>
      <c r="U25" s="417">
        <f t="shared" si="7"/>
        <v>0</v>
      </c>
      <c r="V25" s="444" t="str">
        <f t="shared" si="8"/>
        <v>Celda formulada</v>
      </c>
      <c r="W25" s="445">
        <f>IFERROR(MIN((OneDrive!O$57/OneDrive!$B$1)*100),"Celda formulada")</f>
        <v>0</v>
      </c>
      <c r="X25" s="106"/>
      <c r="Y25" s="107"/>
      <c r="Z25" s="107"/>
      <c r="AA25" s="326"/>
      <c r="AB25" s="296"/>
      <c r="AC25" s="298"/>
      <c r="AD25" s="98">
        <f t="shared" si="9"/>
        <v>0.2</v>
      </c>
    </row>
    <row r="26" spans="1:30" ht="100.15" customHeight="1" x14ac:dyDescent="0.15">
      <c r="A26" s="316" t="s">
        <v>80</v>
      </c>
      <c r="B26" s="110"/>
      <c r="C26" s="115"/>
      <c r="D26" s="336" t="str">
        <f t="shared" si="0"/>
        <v>Celda formulada</v>
      </c>
      <c r="E26" s="110"/>
      <c r="F26" s="115"/>
      <c r="G26" s="336" t="str">
        <f t="shared" si="1"/>
        <v>Celda formulada</v>
      </c>
      <c r="H26" s="115"/>
      <c r="I26" s="110"/>
      <c r="J26" s="110"/>
      <c r="K26" s="189" t="str">
        <f t="shared" si="2"/>
        <v xml:space="preserve"> </v>
      </c>
      <c r="L26" s="417" t="str">
        <f t="shared" si="3"/>
        <v>Celda formulada</v>
      </c>
      <c r="M26" s="417">
        <f t="shared" si="4"/>
        <v>0</v>
      </c>
      <c r="N26" s="442" t="str">
        <f t="shared" si="5"/>
        <v>Celda formulada</v>
      </c>
      <c r="O26" s="443">
        <f>IFERROR(MIN((OneDrive!P$25/OneDrive!$B$1)*100),"Celda formulada")</f>
        <v>0</v>
      </c>
      <c r="P26" s="115"/>
      <c r="Q26" s="110"/>
      <c r="R26" s="110"/>
      <c r="S26" s="187" t="str">
        <f t="shared" si="10"/>
        <v xml:space="preserve"> </v>
      </c>
      <c r="T26" s="417" t="str">
        <f t="shared" si="6"/>
        <v>Celda formulada</v>
      </c>
      <c r="U26" s="417">
        <f t="shared" si="7"/>
        <v>0</v>
      </c>
      <c r="V26" s="444" t="str">
        <f t="shared" si="8"/>
        <v>Celda formulada</v>
      </c>
      <c r="W26" s="445">
        <f>IFERROR(MIN((OneDrive!P$57/OneDrive!$B$1)*100),"Celda formulada")</f>
        <v>0</v>
      </c>
      <c r="X26" s="106"/>
      <c r="Y26" s="107"/>
      <c r="Z26" s="107"/>
      <c r="AA26" s="326"/>
      <c r="AB26" s="296"/>
      <c r="AC26" s="298"/>
      <c r="AD26" s="98">
        <f t="shared" si="9"/>
        <v>0.2</v>
      </c>
    </row>
    <row r="27" spans="1:30" ht="100.15" customHeight="1" thickBot="1" x14ac:dyDescent="0.2">
      <c r="A27" s="318" t="s">
        <v>81</v>
      </c>
      <c r="B27" s="112"/>
      <c r="C27" s="116"/>
      <c r="D27" s="343" t="str">
        <f t="shared" si="0"/>
        <v>Celda formulada</v>
      </c>
      <c r="E27" s="112"/>
      <c r="F27" s="116"/>
      <c r="G27" s="343" t="str">
        <f t="shared" si="1"/>
        <v>Celda formulada</v>
      </c>
      <c r="H27" s="116"/>
      <c r="I27" s="112"/>
      <c r="J27" s="112"/>
      <c r="K27" s="190" t="str">
        <f t="shared" si="2"/>
        <v xml:space="preserve"> </v>
      </c>
      <c r="L27" s="418" t="str">
        <f t="shared" si="3"/>
        <v>Celda formulada</v>
      </c>
      <c r="M27" s="418">
        <f t="shared" si="4"/>
        <v>0</v>
      </c>
      <c r="N27" s="447" t="str">
        <f t="shared" si="5"/>
        <v>Celda formulada</v>
      </c>
      <c r="O27" s="448">
        <f>IFERROR(MIN((OneDrive!Q$25/OneDrive!$B$1)*100),"Celda formulada")</f>
        <v>0</v>
      </c>
      <c r="P27" s="116"/>
      <c r="Q27" s="112"/>
      <c r="R27" s="112"/>
      <c r="S27" s="188" t="str">
        <f t="shared" si="10"/>
        <v xml:space="preserve"> </v>
      </c>
      <c r="T27" s="418" t="str">
        <f t="shared" si="6"/>
        <v>Celda formulada</v>
      </c>
      <c r="U27" s="418">
        <f t="shared" si="7"/>
        <v>0</v>
      </c>
      <c r="V27" s="449" t="str">
        <f t="shared" si="8"/>
        <v>Celda formulada</v>
      </c>
      <c r="W27" s="450">
        <f>IFERROR(MIN((OneDrive!Q$57/OneDrive!$B$1)*100),"Celda formulada")</f>
        <v>0</v>
      </c>
      <c r="X27" s="106"/>
      <c r="Y27" s="107"/>
      <c r="Z27" s="107"/>
      <c r="AA27" s="327"/>
      <c r="AB27" s="296"/>
      <c r="AC27" s="298"/>
      <c r="AD27" s="98">
        <f t="shared" si="9"/>
        <v>0.2</v>
      </c>
    </row>
    <row r="28" spans="1:30" ht="25.15" customHeight="1" thickBot="1" x14ac:dyDescent="0.2">
      <c r="A28" s="261" t="s">
        <v>91</v>
      </c>
      <c r="B28" s="451">
        <f>IFERROR(SUM(B16:B27),0)</f>
        <v>0</v>
      </c>
      <c r="C28" s="452">
        <f>IFERROR(AVERAGE(C16:C27),0)</f>
        <v>0</v>
      </c>
      <c r="D28" s="453">
        <f>IFERROR(AVERAGE(D16:D27),0)</f>
        <v>0</v>
      </c>
      <c r="E28" s="451">
        <f>IFERROR(SUM(E16:E27),0)</f>
        <v>0</v>
      </c>
      <c r="F28" s="454">
        <f>IFERROR(AVERAGE(F16:F27),0)</f>
        <v>0</v>
      </c>
      <c r="G28" s="453">
        <f>IFERROR(AVERAGE(G16:G27),0)</f>
        <v>0</v>
      </c>
      <c r="H28" s="455">
        <f>IFERROR(AVERAGE(H16:H27),0)</f>
        <v>0</v>
      </c>
      <c r="I28" s="455">
        <f>IFERROR(SUM(I16:I27),0)</f>
        <v>0</v>
      </c>
      <c r="J28" s="455">
        <f>IFERROR(SUM(J16:J27),0)</f>
        <v>0</v>
      </c>
      <c r="K28" s="456">
        <f>IFERROR(SUM(K16:K27),0)</f>
        <v>0</v>
      </c>
      <c r="L28" s="457">
        <f>IFERROR(AVERAGE(L16:L27),0)</f>
        <v>0</v>
      </c>
      <c r="M28" s="457">
        <f>IFERROR(AVERAGE(M16:M27),0)</f>
        <v>0</v>
      </c>
      <c r="N28" s="457">
        <f>IFERROR(AVERAGE(N16:N27),0)</f>
        <v>0</v>
      </c>
      <c r="O28" s="458">
        <f>IFERROR(AVERAGE(O16:O27),0)</f>
        <v>0.32185583943000001</v>
      </c>
      <c r="P28" s="455">
        <f>IFERROR(AVERAGE(P16:P27),0)</f>
        <v>0</v>
      </c>
      <c r="Q28" s="455">
        <f t="shared" ref="Q28:S28" si="13">IFERROR(AVERAGE(Q16:Q27),0)</f>
        <v>0</v>
      </c>
      <c r="R28" s="455">
        <f t="shared" si="13"/>
        <v>0</v>
      </c>
      <c r="S28" s="459">
        <f t="shared" si="13"/>
        <v>0</v>
      </c>
      <c r="T28" s="459">
        <f t="shared" ref="T28" si="14">IFERROR(AVERAGE(T16:T27),0)</f>
        <v>0</v>
      </c>
      <c r="U28" s="459">
        <f t="shared" ref="U28" si="15">IFERROR(AVERAGE(U16:U27),0)</f>
        <v>0</v>
      </c>
      <c r="V28" s="460">
        <f>IFERROR(AVERAGE(V16:V27),0)</f>
        <v>0</v>
      </c>
      <c r="W28" s="460">
        <f>AVERAGE(W16:W27)</f>
        <v>4.8553064154840833</v>
      </c>
      <c r="X28" s="364" t="s">
        <v>83</v>
      </c>
      <c r="Y28" s="787">
        <v>0.2</v>
      </c>
      <c r="Z28" s="787"/>
      <c r="AA28" s="787"/>
      <c r="AB28" s="294"/>
      <c r="AC28" s="295"/>
    </row>
    <row r="29" spans="1:30" ht="30.6" customHeight="1" x14ac:dyDescent="0.15">
      <c r="A29" s="5"/>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7"/>
    </row>
    <row r="30" spans="1:30" x14ac:dyDescent="0.15">
      <c r="A30" s="95"/>
      <c r="B30" s="95"/>
      <c r="C30" s="95"/>
      <c r="D30" s="95"/>
      <c r="E30" s="95"/>
      <c r="F30" s="95"/>
      <c r="G30" s="95"/>
    </row>
    <row r="31" spans="1:30" x14ac:dyDescent="0.15">
      <c r="A31" s="95"/>
      <c r="B31" s="95"/>
      <c r="C31" s="95"/>
      <c r="D31" s="95"/>
      <c r="E31" s="95"/>
      <c r="F31" s="95"/>
      <c r="G31" s="95"/>
    </row>
    <row r="32" spans="1:30" x14ac:dyDescent="0.15">
      <c r="A32" s="95"/>
      <c r="B32" s="95"/>
      <c r="C32" s="95"/>
      <c r="D32" s="95"/>
      <c r="E32" s="95"/>
      <c r="F32" s="95"/>
      <c r="G32" s="95"/>
    </row>
    <row r="33" spans="1:7" x14ac:dyDescent="0.15">
      <c r="A33" s="95"/>
      <c r="B33" s="95"/>
      <c r="C33" s="95"/>
      <c r="D33" s="95"/>
      <c r="E33" s="95"/>
      <c r="F33" s="95"/>
      <c r="G33" s="95"/>
    </row>
    <row r="34" spans="1:7" x14ac:dyDescent="0.15">
      <c r="A34" s="95"/>
      <c r="B34" s="95"/>
      <c r="C34" s="95"/>
      <c r="D34" s="95"/>
      <c r="E34" s="95"/>
      <c r="F34" s="95"/>
      <c r="G34" s="95"/>
    </row>
  </sheetData>
  <sheetProtection algorithmName="SHA-512" hashValue="dEGoe4IQ0gEigCyYTk922oHtoyLV38KgbRI5PVZDbenTUAn/Y31YM+s9/VtGli0gg7ReG5Vr2yoAheIqhCnCfQ==" saltValue="Wp9MGLMHXHFAiMJEsUibDA==" spinCount="100000" sheet="1" objects="1" scenarios="1"/>
  <protectedRanges>
    <protectedRange sqref="X16:Z27" name="Rango1"/>
    <protectedRange sqref="AA16:AA27" name="Rango1_2_1_1"/>
  </protectedRanges>
  <mergeCells count="34">
    <mergeCell ref="Y28:AA28"/>
    <mergeCell ref="X14:X15"/>
    <mergeCell ref="Y14:Y15"/>
    <mergeCell ref="H14:O14"/>
    <mergeCell ref="P14:W14"/>
    <mergeCell ref="A13:A15"/>
    <mergeCell ref="B13:G13"/>
    <mergeCell ref="X13:AA13"/>
    <mergeCell ref="AB13:AC13"/>
    <mergeCell ref="B14:D14"/>
    <mergeCell ref="E14:G14"/>
    <mergeCell ref="Z14:Z15"/>
    <mergeCell ref="AA14:AA15"/>
    <mergeCell ref="H13:W13"/>
    <mergeCell ref="A1:D6"/>
    <mergeCell ref="A7:D7"/>
    <mergeCell ref="A8:D8"/>
    <mergeCell ref="E1:AB2"/>
    <mergeCell ref="E3:AB4"/>
    <mergeCell ref="E5:AB6"/>
    <mergeCell ref="Y7:AA7"/>
    <mergeCell ref="AB7:AC7"/>
    <mergeCell ref="AC1:AC2"/>
    <mergeCell ref="AC3:AC4"/>
    <mergeCell ref="A9:AC9"/>
    <mergeCell ref="A11:AC11"/>
    <mergeCell ref="A12:AC12"/>
    <mergeCell ref="E7:R7"/>
    <mergeCell ref="E8:R8"/>
    <mergeCell ref="U8:W8"/>
    <mergeCell ref="Z8:AA8"/>
    <mergeCell ref="AB8:AC8"/>
    <mergeCell ref="S7:W7"/>
    <mergeCell ref="S8:T8"/>
  </mergeCells>
  <conditionalFormatting sqref="B16:C27">
    <cfRule type="containsBlanks" dxfId="20" priority="12">
      <formula>LEN(TRIM(B16))=0</formula>
    </cfRule>
  </conditionalFormatting>
  <conditionalFormatting sqref="E16:F27">
    <cfRule type="containsBlanks" dxfId="19" priority="8">
      <formula>LEN(TRIM(E16))=0</formula>
    </cfRule>
  </conditionalFormatting>
  <conditionalFormatting sqref="H16:S27">
    <cfRule type="containsBlanks" dxfId="18" priority="30">
      <formula>LEN(TRIM(H16))=0</formula>
    </cfRule>
  </conditionalFormatting>
  <conditionalFormatting sqref="U8">
    <cfRule type="containsBlanks" dxfId="17" priority="6">
      <formula>LEN(TRIM(U8))=0</formula>
    </cfRule>
  </conditionalFormatting>
  <conditionalFormatting sqref="U16:U27">
    <cfRule type="containsBlanks" dxfId="16" priority="15">
      <formula>LEN(TRIM(U16))=0</formula>
    </cfRule>
  </conditionalFormatting>
  <conditionalFormatting sqref="W16:AA27">
    <cfRule type="containsBlanks" dxfId="15" priority="1">
      <formula>LEN(TRIM(W16))=0</formula>
    </cfRule>
  </conditionalFormatting>
  <conditionalFormatting sqref="Y8">
    <cfRule type="containsBlanks" dxfId="14" priority="5">
      <formula>LEN(TRIM(Y8))=0</formula>
    </cfRule>
  </conditionalFormatting>
  <conditionalFormatting sqref="AB7:AB8">
    <cfRule type="containsBlanks" dxfId="13" priority="4">
      <formula>LEN(TRIM(AB7))=0</formula>
    </cfRule>
  </conditionalFormatting>
  <dataValidations xWindow="384" yWindow="657" count="7">
    <dataValidation type="whole" allowBlank="1" showInputMessage="1" showErrorMessage="1" errorTitle="Información no válida" error="Por favor ingresar números entreros así:_x000a_Ej: 56" promptTitle="N° trabajadores presencial" prompt="Por favor ingresar un número que se encuentre en un rango de 0 a 99999 sin puntos (.) ni comas (,)" sqref="C16:C27 H16:H27 P16:P27 F16:F27" xr:uid="{00000000-0002-0000-0600-000001000000}">
      <formula1>0</formula1>
      <formula2>99999</formula2>
    </dataValidation>
    <dataValidation type="whole" allowBlank="1" showInputMessage="1" showErrorMessage="1" errorTitle="Información no válida" error="Por favor ingresar números entreros así:_x000a_Ej: 56" promptTitle="Consumo resmas" prompt="Por favor ingresar un número que se encuentre en un rango de 0 a 999 sin puntos (.) ni comas (,)" sqref="Q16:Q27 E16:E27 B16:B27 I16:I27" xr:uid="{00000000-0002-0000-0600-000002000000}">
      <formula1>0</formula1>
      <formula2>999</formula2>
    </dataValidation>
    <dataValidation type="whole" allowBlank="1" showInputMessage="1" showErrorMessage="1" errorTitle="Información no válida" error="Por favor ingresar números entreros así:_x000a_Ej: 56" promptTitle="Hojas impresas" prompt="Por favor ingresar un número que se encuentre en un rango de 0 a 99999 sin puntos (.) ni comas (,)" sqref="J16:J27 R16:R27" xr:uid="{00000000-0002-0000-0600-000003000000}">
      <formula1>0</formula1>
      <formula2>99999</formula2>
    </dataValidation>
    <dataValidation allowBlank="1" showInputMessage="1" showErrorMessage="1" promptTitle="Evidencias de las acciones" prompt="Por favor en forma de listado, ingrese las evidencias puntuales que soportan las acciones. " sqref="Z16:Z27" xr:uid="{00000000-0002-0000-0600-000004000000}"/>
    <dataValidation allowBlank="1" showInputMessage="1" showErrorMessage="1" promptTitle="Anniones de mejora" prompt="Por favor ingrese aquellas acciones que se pueden ejecutar desde el territorio." sqref="Y16:Y27" xr:uid="{00000000-0002-0000-0600-000005000000}"/>
    <dataValidation allowBlank="1" showInputMessage="1" showErrorMessage="1" promptTitle="Observaciones" prompt="Por favor ingresar la justificación de la información ingresada, indicando las posibles razones por las cuales que pueden presentar" sqref="X16:X27" xr:uid="{00000000-0002-0000-0600-000006000000}"/>
    <dataValidation allowBlank="1" showInputMessage="1" showErrorMessage="1" promptTitle="Respopnsable de verificar" prompt="Por favor relacione el nombre de los profesionales que revisaron y aprobaron la información contenida mes a mes" sqref="AA16:AA27" xr:uid="{284D5D51-03C0-4950-A22B-7A6E4F4736E7}"/>
  </dataValidations>
  <printOptions horizontalCentered="1" verticalCentered="1"/>
  <pageMargins left="0.19685039370078741" right="0.19685039370078741" top="0.19685039370078741" bottom="0.19685039370078741" header="0" footer="0"/>
  <pageSetup scale="27" fitToHeight="0" orientation="landscape" r:id="rId1"/>
  <drawing r:id="rId2"/>
  <extLst>
    <ext xmlns:x14="http://schemas.microsoft.com/office/spreadsheetml/2009/9/main" uri="{CCE6A557-97BC-4b89-ADB6-D9C93CAAB3DF}">
      <x14:dataValidations xmlns:xm="http://schemas.microsoft.com/office/excel/2006/main" xWindow="384" yWindow="657" count="3">
        <x14:dataValidation type="list" allowBlank="1" showInputMessage="1" showErrorMessage="1" xr:uid="{70C56C70-CEEB-44A7-9821-2BB36B8E3309}">
          <x14:formula1>
            <xm:f>Desplegable!$B$3:$B$9</xm:f>
          </x14:formula1>
          <xm:sqref>E8</xm:sqref>
        </x14:dataValidation>
        <x14:dataValidation type="list" allowBlank="1" showInputMessage="1" showErrorMessage="1" xr:uid="{FDB196D0-17D4-4C57-907D-E514EE172A97}">
          <x14:formula1>
            <xm:f>Desplegable!$D$3:$D$38</xm:f>
          </x14:formula1>
          <xm:sqref>U8</xm:sqref>
        </x14:dataValidation>
        <x14:dataValidation type="list" allowBlank="1" showInputMessage="1" showErrorMessage="1" xr:uid="{ED8D5D31-9BBB-4E75-9DC2-B14BB87BD75C}">
          <x14:formula1>
            <xm:f>Desplegable!$C$3:$C$26</xm:f>
          </x14:formula1>
          <xm:sqref>E7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5BCEEACA18AA7469176FE2F2EE75AD7" ma:contentTypeVersion="16" ma:contentTypeDescription="Crear nuevo documento." ma:contentTypeScope="" ma:versionID="b1802200a71dc2241bebb895b0465487">
  <xsd:schema xmlns:xsd="http://www.w3.org/2001/XMLSchema" xmlns:xs="http://www.w3.org/2001/XMLSchema" xmlns:p="http://schemas.microsoft.com/office/2006/metadata/properties" xmlns:ns3="c0167f2f-53ab-464f-ad2b-4058aa83754f" xmlns:ns4="199f551c-00e5-4181-bef5-2f6e4bab1940" targetNamespace="http://schemas.microsoft.com/office/2006/metadata/properties" ma:root="true" ma:fieldsID="a5f019eeb877291bf15c85905c9f9abe" ns3:_="" ns4:_="">
    <xsd:import namespace="c0167f2f-53ab-464f-ad2b-4058aa83754f"/>
    <xsd:import namespace="199f551c-00e5-4181-bef5-2f6e4bab1940"/>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LengthInSeconds" minOccurs="0"/>
                <xsd:element ref="ns4:MediaServiceAutoTags" minOccurs="0"/>
                <xsd:element ref="ns4:_activity" minOccurs="0"/>
                <xsd:element ref="ns4:MediaServiceOCR" minOccurs="0"/>
                <xsd:element ref="ns4:MediaServiceGenerationTime" minOccurs="0"/>
                <xsd:element ref="ns4:MediaServiceEventHashCode" minOccurs="0"/>
                <xsd:element ref="ns4:MediaServiceObjectDetectorVersions" minOccurs="0"/>
                <xsd:element ref="ns4:MediaServiceSystemTags" minOccurs="0"/>
                <xsd:element ref="ns4:MediaServiceLocation"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167f2f-53ab-464f-ad2b-4058aa83754f"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99f551c-00e5-4181-bef5-2f6e4bab1940"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_activity" ma:index="16" nillable="true" ma:displayName="_activity" ma:hidden="true" ma:internalName="_activity">
      <xsd:simpleType>
        <xsd:restriction base="dms:Note"/>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199f551c-00e5-4181-bef5-2f6e4bab1940" xsi:nil="true"/>
  </documentManagement>
</p:properties>
</file>

<file path=customXml/itemProps1.xml><?xml version="1.0" encoding="utf-8"?>
<ds:datastoreItem xmlns:ds="http://schemas.openxmlformats.org/officeDocument/2006/customXml" ds:itemID="{CEABEECF-8619-404D-B997-D10E7A9A271D}">
  <ds:schemaRefs>
    <ds:schemaRef ds:uri="http://schemas.microsoft.com/sharepoint/v3/contenttype/forms"/>
  </ds:schemaRefs>
</ds:datastoreItem>
</file>

<file path=customXml/itemProps2.xml><?xml version="1.0" encoding="utf-8"?>
<ds:datastoreItem xmlns:ds="http://schemas.openxmlformats.org/officeDocument/2006/customXml" ds:itemID="{6468FA06-BE06-4C21-8884-13313409E1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167f2f-53ab-464f-ad2b-4058aa83754f"/>
    <ds:schemaRef ds:uri="199f551c-00e5-4181-bef5-2f6e4bab19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38A6EF9-D913-4D93-88BA-A4575F0DEC1C}">
  <ds:schemaRefs>
    <ds:schemaRef ds:uri="http://schemas.microsoft.com/office/infopath/2007/PartnerControls"/>
    <ds:schemaRef ds:uri="c0167f2f-53ab-464f-ad2b-4058aa83754f"/>
    <ds:schemaRef ds:uri="http://schemas.openxmlformats.org/package/2006/metadata/core-properties"/>
    <ds:schemaRef ds:uri="http://purl.org/dc/terms/"/>
    <ds:schemaRef ds:uri="http://schemas.microsoft.com/office/2006/metadata/properties"/>
    <ds:schemaRef ds:uri="http://www.w3.org/XML/1998/namespace"/>
    <ds:schemaRef ds:uri="http://purl.org/dc/elements/1.1/"/>
    <ds:schemaRef ds:uri="http://schemas.microsoft.com/office/2006/documentManagement/types"/>
    <ds:schemaRef ds:uri="199f551c-00e5-4181-bef5-2f6e4bab1940"/>
    <ds:schemaRef ds:uri="http://purl.org/dc/dcmitype/"/>
  </ds:schemaRefs>
</ds:datastoreItem>
</file>

<file path=docMetadata/LabelInfo.xml><?xml version="1.0" encoding="utf-8"?>
<clbl:labelList xmlns:clbl="http://schemas.microsoft.com/office/2020/mipLabelMetadata">
  <clbl:label id="{5964d9f2-aeb6-48d9-a53d-7ab5cb1d07e8}" enabled="0" method="" siteId="{5964d9f2-aeb6-48d9-a53d-7ab5cb1d07e8}"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17</vt:i4>
      </vt:variant>
    </vt:vector>
  </HeadingPairs>
  <TitlesOfParts>
    <vt:vector size="30" baseType="lpstr">
      <vt:lpstr>COMPILADO DT´S</vt:lpstr>
      <vt:lpstr>INSTRUCTIVO-Agua</vt:lpstr>
      <vt:lpstr>Agua</vt:lpstr>
      <vt:lpstr>INSTRUCTIVO-Energía</vt:lpstr>
      <vt:lpstr>Energía</vt:lpstr>
      <vt:lpstr>INSTRUCTIVO-Residuos sólidos </vt:lpstr>
      <vt:lpstr>Residuos sólidos</vt:lpstr>
      <vt:lpstr>Desplegable</vt:lpstr>
      <vt:lpstr>Cero Papel</vt:lpstr>
      <vt:lpstr>OneDrive</vt:lpstr>
      <vt:lpstr>Compras sostenibles</vt:lpstr>
      <vt:lpstr>Prácticas sostenibles</vt:lpstr>
      <vt:lpstr>Control de Cambios</vt:lpstr>
      <vt:lpstr>Agua!Área_de_impresión</vt:lpstr>
      <vt:lpstr>'Cero Papel'!Área_de_impresión</vt:lpstr>
      <vt:lpstr>'Compras sostenibles'!Área_de_impresión</vt:lpstr>
      <vt:lpstr>'Control de Cambios'!Área_de_impresión</vt:lpstr>
      <vt:lpstr>Energía!Área_de_impresión</vt:lpstr>
      <vt:lpstr>'INSTRUCTIVO-Agua'!Área_de_impresión</vt:lpstr>
      <vt:lpstr>'INSTRUCTIVO-Energía'!Área_de_impresión</vt:lpstr>
      <vt:lpstr>'INSTRUCTIVO-Residuos sólidos '!Área_de_impresión</vt:lpstr>
      <vt:lpstr>'Prácticas sostenibles'!Área_de_impresión</vt:lpstr>
      <vt:lpstr>'Residuos sólidos'!Área_de_impresión</vt:lpstr>
      <vt:lpstr>Agua!Títulos_a_imprimir</vt:lpstr>
      <vt:lpstr>'Compras sostenibles'!Títulos_a_imprimir</vt:lpstr>
      <vt:lpstr>Energía!Títulos_a_imprimir</vt:lpstr>
      <vt:lpstr>'INSTRUCTIVO-Agua'!Títulos_a_imprimir</vt:lpstr>
      <vt:lpstr>'INSTRUCTIVO-Energía'!Títulos_a_imprimir</vt:lpstr>
      <vt:lpstr>'INSTRUCTIVO-Residuos sólidos '!Títulos_a_imprimir</vt:lpstr>
      <vt:lpstr>'Residuos sólidos'!Títulos_a_imprimir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UNIDAD VICTIMAS</dc:creator>
  <cp:keywords/>
  <dc:description/>
  <cp:lastModifiedBy>Cesar Eduardo Estrada Narvaez</cp:lastModifiedBy>
  <cp:revision/>
  <cp:lastPrinted>2025-02-03T21:26:59Z</cp:lastPrinted>
  <dcterms:created xsi:type="dcterms:W3CDTF">2018-03-05T20:41:32Z</dcterms:created>
  <dcterms:modified xsi:type="dcterms:W3CDTF">2025-03-06T23:30:32Z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0x010100E5BCEEACA18AA7469176FE2F2EE75AD7</vt:lpwstr>
  </property>
</Properties>
</file>