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13_ncr:1_{87B041C1-27F1-4938-8F71-EDA83C8312C5}" xr6:coauthVersionLast="47" xr6:coauthVersionMax="47" xr10:uidLastSave="{00000000-0000-0000-0000-000000000000}"/>
  <workbookProtection workbookAlgorithmName="SHA-512" workbookHashValue="8Rsk9D7hRUcUkd0O3q+1727f2+z+/ojAEWyOudeqzXbSXtHGS2ZTMNk31R/VfZ4Kl/6PKKzCZdhnmvZH4IehMw==" workbookSaltValue="zwFFhdQzxrx/+P/LrrQ8sA==" workbookSpinCount="100000" lockStructure="1"/>
  <bookViews>
    <workbookView xWindow="-120" yWindow="-120" windowWidth="20730" windowHeight="11040" firstSheet="1" activeTab="1" xr2:uid="{00000000-000D-0000-FFFF-FFFF00000000}"/>
  </bookViews>
  <sheets>
    <sheet name="Control de Cambios" sheetId="2" state="hidden" r:id="rId1"/>
    <sheet name="Formato Despliegue Objetivos" sheetId="1" r:id="rId2"/>
    <sheet name="Análisis" sheetId="3" state="hidden" r:id="rId3"/>
  </sheets>
  <externalReferences>
    <externalReference r:id="rId4"/>
  </externalReferences>
  <definedNames>
    <definedName name="_xlnm.Print_Area" localSheetId="1">'Formato Despliegue Objetivos'!$A$1:$AT$20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0" i="1" l="1"/>
  <c r="AP11" i="1" l="1"/>
  <c r="AP24" i="1"/>
  <c r="AP26" i="1"/>
  <c r="AP23" i="1"/>
  <c r="AQ24" i="1"/>
  <c r="AQ26" i="1"/>
  <c r="AQ23" i="1"/>
  <c r="S25" i="1"/>
  <c r="AE25" i="1" s="1"/>
  <c r="T25" i="1"/>
  <c r="AF25" i="1" s="1"/>
  <c r="U25" i="1"/>
  <c r="AG25" i="1" s="1"/>
  <c r="V25" i="1"/>
  <c r="AH25" i="1" s="1"/>
  <c r="W25" i="1"/>
  <c r="AI25" i="1" s="1"/>
  <c r="X25" i="1"/>
  <c r="AJ25" i="1" s="1"/>
  <c r="Y25" i="1"/>
  <c r="AK25" i="1" s="1"/>
  <c r="Z25" i="1"/>
  <c r="AL25" i="1" s="1"/>
  <c r="AA25" i="1"/>
  <c r="AM25" i="1" s="1"/>
  <c r="AB25" i="1"/>
  <c r="AN25" i="1" s="1"/>
  <c r="AC25" i="1"/>
  <c r="AO25" i="1" s="1"/>
  <c r="R25" i="1"/>
  <c r="AD25" i="1" s="1"/>
  <c r="AJ28" i="1"/>
  <c r="AH28" i="1"/>
  <c r="AF28" i="1"/>
  <c r="AD28" i="1"/>
  <c r="AP20" i="1"/>
  <c r="AP21" i="1"/>
  <c r="AP22" i="1"/>
  <c r="AP19" i="1"/>
  <c r="AP12" i="1"/>
  <c r="AP13" i="1"/>
  <c r="AQ21" i="1"/>
  <c r="AQ20" i="1"/>
  <c r="AQ22" i="1"/>
  <c r="AQ19" i="1"/>
  <c r="AQ13" i="1"/>
  <c r="AQ12" i="1"/>
  <c r="AQ11" i="1"/>
  <c r="AQ10" i="1"/>
  <c r="S17" i="1"/>
  <c r="AE17" i="1" s="1"/>
  <c r="T17" i="1"/>
  <c r="AF17" i="1" s="1"/>
  <c r="U17" i="1"/>
  <c r="AG17" i="1" s="1"/>
  <c r="V17" i="1"/>
  <c r="AH17" i="1" s="1"/>
  <c r="W17" i="1"/>
  <c r="AI17" i="1" s="1"/>
  <c r="X17" i="1"/>
  <c r="AJ17" i="1" s="1"/>
  <c r="Y17" i="1"/>
  <c r="AK17" i="1" s="1"/>
  <c r="Z17" i="1"/>
  <c r="AL17" i="1" s="1"/>
  <c r="AA17" i="1"/>
  <c r="AM17" i="1" s="1"/>
  <c r="AB17" i="1"/>
  <c r="AN17" i="1" s="1"/>
  <c r="AC17" i="1"/>
  <c r="AO17" i="1" s="1"/>
  <c r="R17" i="1"/>
  <c r="C6" i="3" l="1"/>
  <c r="D6" i="3"/>
  <c r="D19" i="1"/>
  <c r="C4" i="3"/>
  <c r="D4" i="3"/>
  <c r="D10" i="1"/>
  <c r="AP17" i="1"/>
  <c r="AQ25" i="1"/>
  <c r="AP25" i="1"/>
  <c r="C7" i="3" s="1"/>
  <c r="AD17" i="1"/>
  <c r="AQ17" i="1" s="1"/>
  <c r="S16" i="1"/>
  <c r="AE16" i="1" s="1"/>
  <c r="T16" i="1"/>
  <c r="AF16" i="1" s="1"/>
  <c r="U16" i="1"/>
  <c r="AG16" i="1" s="1"/>
  <c r="V16" i="1"/>
  <c r="AH16" i="1" s="1"/>
  <c r="W16" i="1"/>
  <c r="AI16" i="1" s="1"/>
  <c r="X16" i="1"/>
  <c r="AJ16" i="1" s="1"/>
  <c r="Y16" i="1"/>
  <c r="AK16" i="1" s="1"/>
  <c r="Z16" i="1"/>
  <c r="AL16" i="1" s="1"/>
  <c r="AA16" i="1"/>
  <c r="AM16" i="1" s="1"/>
  <c r="AB16" i="1"/>
  <c r="AN16" i="1" s="1"/>
  <c r="AC16" i="1"/>
  <c r="AO16" i="1" s="1"/>
  <c r="R16" i="1"/>
  <c r="S15" i="1"/>
  <c r="AE15" i="1" s="1"/>
  <c r="T15" i="1"/>
  <c r="AF15" i="1" s="1"/>
  <c r="U15" i="1"/>
  <c r="AG15" i="1" s="1"/>
  <c r="V15" i="1"/>
  <c r="AH15" i="1" s="1"/>
  <c r="W15" i="1"/>
  <c r="AI15" i="1" s="1"/>
  <c r="X15" i="1"/>
  <c r="AJ15" i="1" s="1"/>
  <c r="Y15" i="1"/>
  <c r="AK15" i="1" s="1"/>
  <c r="Z15" i="1"/>
  <c r="AL15" i="1" s="1"/>
  <c r="AA15" i="1"/>
  <c r="AM15" i="1" s="1"/>
  <c r="AB15" i="1"/>
  <c r="AN15" i="1" s="1"/>
  <c r="AC15" i="1"/>
  <c r="AO15" i="1" s="1"/>
  <c r="R15" i="1"/>
  <c r="S14" i="1"/>
  <c r="AE14" i="1" s="1"/>
  <c r="T14" i="1"/>
  <c r="AF14" i="1" s="1"/>
  <c r="U14" i="1"/>
  <c r="AG14" i="1" s="1"/>
  <c r="V14" i="1"/>
  <c r="AH14" i="1" s="1"/>
  <c r="W14" i="1"/>
  <c r="AI14" i="1" s="1"/>
  <c r="X14" i="1"/>
  <c r="AJ14" i="1" s="1"/>
  <c r="Y14" i="1"/>
  <c r="AK14" i="1" s="1"/>
  <c r="Z14" i="1"/>
  <c r="AL14" i="1" s="1"/>
  <c r="AA14" i="1"/>
  <c r="AM14" i="1" s="1"/>
  <c r="AB14" i="1"/>
  <c r="AN14" i="1" s="1"/>
  <c r="AC14" i="1"/>
  <c r="AO14" i="1" s="1"/>
  <c r="R14" i="1"/>
  <c r="D23" i="1" l="1"/>
  <c r="D7" i="3"/>
  <c r="AD14" i="1"/>
  <c r="AQ14" i="1" s="1"/>
  <c r="AP14" i="1"/>
  <c r="AD15" i="1"/>
  <c r="AQ15" i="1" s="1"/>
  <c r="AP15" i="1"/>
  <c r="AD16" i="1"/>
  <c r="AQ16" i="1" s="1"/>
  <c r="AP16" i="1"/>
  <c r="V18" i="1"/>
  <c r="AH18" i="1" s="1"/>
  <c r="AB18" i="1"/>
  <c r="AN18" i="1" s="1"/>
  <c r="T18" i="1"/>
  <c r="AF18" i="1" s="1"/>
  <c r="W18" i="1"/>
  <c r="AI18" i="1" s="1"/>
  <c r="AC18" i="1"/>
  <c r="AO18" i="1" s="1"/>
  <c r="R18" i="1"/>
  <c r="X18" i="1"/>
  <c r="AJ18" i="1" s="1"/>
  <c r="Y18" i="1"/>
  <c r="AK18" i="1" s="1"/>
  <c r="S18" i="1"/>
  <c r="AE18" i="1" s="1"/>
  <c r="U18" i="1"/>
  <c r="AG18" i="1" s="1"/>
  <c r="Z18" i="1"/>
  <c r="AL18" i="1" s="1"/>
  <c r="AA18" i="1"/>
  <c r="AM18" i="1" s="1"/>
  <c r="AD18" i="1" l="1"/>
  <c r="AQ18" i="1" s="1"/>
  <c r="D14" i="1" s="1"/>
  <c r="AP18" i="1"/>
  <c r="C5" i="3" s="1"/>
  <c r="D5" i="3" l="1"/>
  <c r="P19" i="1"/>
  <c r="P11" i="1"/>
  <c r="P12" i="1"/>
  <c r="P13" i="1"/>
  <c r="P22" i="1"/>
  <c r="P23" i="1"/>
  <c r="P24" i="1"/>
  <c r="P26" i="1"/>
  <c r="P10" i="1"/>
  <c r="P14" i="1" l="1"/>
  <c r="P16" i="1" l="1"/>
  <c r="P18" i="1"/>
  <c r="P15" i="1"/>
  <c r="P17" i="1" l="1"/>
  <c r="AJ27" i="1"/>
  <c r="AH27" i="1"/>
  <c r="AF27" i="1"/>
  <c r="AD27" i="1"/>
  <c r="AB28" i="1"/>
  <c r="Z28" i="1"/>
  <c r="X28" i="1"/>
  <c r="V28" i="1"/>
  <c r="T28" i="1"/>
  <c r="R28" i="1"/>
  <c r="R27" i="1"/>
  <c r="AP27" i="1" s="1"/>
  <c r="T27" i="1"/>
  <c r="V27" i="1"/>
  <c r="X27" i="1"/>
  <c r="Z27" i="1"/>
  <c r="AB27" i="1"/>
  <c r="P21" i="1"/>
  <c r="P20" i="1"/>
  <c r="P28" i="1" l="1"/>
  <c r="AP28" i="1"/>
  <c r="C8" i="3" s="1"/>
  <c r="AQ28" i="1"/>
  <c r="AQ27" i="1"/>
  <c r="P25" i="1"/>
  <c r="P27" i="1"/>
  <c r="C9" i="3" l="1"/>
  <c r="C10" i="3"/>
  <c r="D8" i="3"/>
  <c r="D27" i="1"/>
  <c r="D10" i="3" l="1"/>
  <c r="D9" i="3"/>
</calcChain>
</file>

<file path=xl/sharedStrings.xml><?xml version="1.0" encoding="utf-8"?>
<sst xmlns="http://schemas.openxmlformats.org/spreadsheetml/2006/main" count="326" uniqueCount="189">
  <si>
    <t>Objetivo de Sistema de Gestión Ambiental</t>
  </si>
  <si>
    <t xml:space="preserve">Actividades en la Caracterización </t>
  </si>
  <si>
    <r>
      <rPr>
        <b/>
        <sz val="8"/>
        <color theme="1"/>
        <rFont val="Calibri"/>
        <family val="2"/>
        <scheme val="minor"/>
      </rPr>
      <t>Objetivo No 1</t>
    </r>
    <r>
      <rPr>
        <sz val="8"/>
        <color theme="1"/>
        <rFont val="Calibri"/>
        <family val="2"/>
        <scheme val="minor"/>
      </rPr>
      <t>: Impulsar la cultura y toma de conciencia a través del fomento de iniciativas y buenas prácticas ambientales para una mayor responsabilidad ambiental</t>
    </r>
  </si>
  <si>
    <t>Realizar actividades de implementación, mantenimiento y mejora del sistema de Gestión Ambiental (Plan Institucional de Gestión Ambiental y sus programas)</t>
  </si>
  <si>
    <t>Hacer</t>
  </si>
  <si>
    <r>
      <rPr>
        <b/>
        <sz val="8"/>
        <color theme="1"/>
        <rFont val="Calibri"/>
        <family val="2"/>
        <scheme val="minor"/>
      </rPr>
      <t>Objetivo No 2:</t>
    </r>
    <r>
      <rPr>
        <sz val="8"/>
        <color theme="1"/>
        <rFont val="Calibri"/>
        <family val="2"/>
        <scheme val="minor"/>
      </rPr>
      <t xml:space="preserve"> Disminuir las consecuencias negativas que se generan sobre el ambiente mediante la ejecución del plan institucional de gestión ambiental-PIGA, con el fin de controlar los aspectos e impactos ambientales de las actividades, productos y servicios</t>
    </r>
  </si>
  <si>
    <t>Determinar los aspectos ambientales de las actividades, productos y servicios que desarrolla la Unidad y sus impactos ambientales.</t>
  </si>
  <si>
    <t>Identificar los riesgos, aplicar e implementar el plan de respuesta a los riesgos, identificar los aspectos e impactos ambientales y los peligros y riesgos de seguridad y salud en el trabajo.</t>
  </si>
  <si>
    <t>Planear</t>
  </si>
  <si>
    <r>
      <rPr>
        <b/>
        <sz val="8"/>
        <color theme="1"/>
        <rFont val="Calibri"/>
        <family val="2"/>
        <scheme val="minor"/>
      </rPr>
      <t>Objetivo No 3:</t>
    </r>
    <r>
      <rPr>
        <sz val="8"/>
        <color theme="1"/>
        <rFont val="Calibri"/>
        <family val="2"/>
        <scheme val="minor"/>
      </rPr>
      <t xml:space="preserve"> Fortalecer el desempeño ambiental de la entidad a través del seguimiento, medición, análisis y evaluación para la mejora del sistema </t>
    </r>
  </si>
  <si>
    <t xml:space="preserve">Realizar seguimiento, medición, análisis y evaluación a la implementación, mantenimiento y mejora del sistema de gestión ambiental </t>
  </si>
  <si>
    <t>Verificar</t>
  </si>
  <si>
    <r>
      <rPr>
        <b/>
        <sz val="8"/>
        <color theme="1"/>
        <rFont val="Calibri"/>
        <family val="2"/>
        <scheme val="minor"/>
      </rPr>
      <t>Objetivo No 4:</t>
    </r>
    <r>
      <rPr>
        <sz val="8"/>
        <color theme="1"/>
        <rFont val="Calibri"/>
        <family val="2"/>
        <scheme val="minor"/>
      </rPr>
      <t xml:space="preserve"> Contribuir con el Pacto Global de las Naciones Unidas y fomentar el desarrollo sostenible mediante la implementación de acciones que generen un compromiso con el medio ambiente en articulación con las partes</t>
    </r>
  </si>
  <si>
    <r>
      <rPr>
        <b/>
        <sz val="8"/>
        <color theme="1"/>
        <rFont val="Calibri"/>
        <family val="2"/>
        <scheme val="minor"/>
      </rPr>
      <t>Objetivo No 5:</t>
    </r>
    <r>
      <rPr>
        <sz val="8"/>
        <color theme="1"/>
        <rFont val="Calibri"/>
        <family val="2"/>
        <scheme val="minor"/>
      </rPr>
      <t xml:space="preserve"> Asegurar la identificación y verificación periódica de los requisitos legales y otros aplicables a través de acciones de monitoreo y seguimiento para contribuir al Sistema de Gestión Ambiental de la entidad.</t>
    </r>
  </si>
  <si>
    <t xml:space="preserve">Identificar, actualizar los requisitos legales y otros aplicables al proceso.  </t>
  </si>
  <si>
    <t>Versión</t>
  </si>
  <si>
    <t>Fecha de Cambio</t>
  </si>
  <si>
    <t>Descripción de la modificación</t>
  </si>
  <si>
    <t>Creación del Formato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</si>
  <si>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</si>
  <si>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FORMATO MATRIZ DE DESPLIEGUE DE OBJETIVOS DE SISTEMAS DE GESTIÓN</t>
  </si>
  <si>
    <t>Código:</t>
  </si>
  <si>
    <t>100,01,15-72</t>
  </si>
  <si>
    <t>DIRECCIONAMIENTO ESTRATEGICO</t>
  </si>
  <si>
    <t>Versión:</t>
  </si>
  <si>
    <t>PROCEDIMIENTO FORMULACIÓN Y SEGUIMIENTO AL PLAN DE IMPLEMENTACIÓN DEL SISTEMA INTEGRADO DE GESTIÓN</t>
  </si>
  <si>
    <t xml:space="preserve">Fecha: </t>
  </si>
  <si>
    <t>Sistema de Gestión</t>
  </si>
  <si>
    <t>Lineamiento de Política</t>
  </si>
  <si>
    <t xml:space="preserve">Objetivo del Sistema </t>
  </si>
  <si>
    <t xml:space="preserve">Actividad </t>
  </si>
  <si>
    <t>Alcance de la actividad</t>
  </si>
  <si>
    <t xml:space="preserve">Meta </t>
  </si>
  <si>
    <t>Nombre Indicador</t>
  </si>
  <si>
    <t>Fórmula del Indicador</t>
  </si>
  <si>
    <t>Responsable</t>
  </si>
  <si>
    <t>Articulador / Ejecutor</t>
  </si>
  <si>
    <t>Fecha de Inicio (Mes / Año)</t>
  </si>
  <si>
    <t>Tiempo Programado en Meses</t>
  </si>
  <si>
    <t>PROGRAMACIÓN DEL CUMPLIMIENTO</t>
  </si>
  <si>
    <t>REPORTE DE CUMPLIMIENTO</t>
  </si>
  <si>
    <t>Resultado</t>
  </si>
  <si>
    <t xml:space="preserve">Descripción 
Avances y logros de la gestión  </t>
  </si>
  <si>
    <t>Evidencia que soporta el resultado del indicador (Fuentes y medios de verificación)</t>
  </si>
  <si>
    <t>Planifica</t>
  </si>
  <si>
    <t>Desarrolla</t>
  </si>
  <si>
    <t>SISTEMA DE GESTIÓN AMBIENTAL</t>
  </si>
  <si>
    <t>Objetivo No 1: Impulsar la cultura y toma de conciencia a través del fomento de iniciativas y buenas prácticas ambientales para una mayor responsabilidad ambiental.</t>
  </si>
  <si>
    <t>Sistema de Gestión Ambiental</t>
  </si>
  <si>
    <t>Nivel nacional</t>
  </si>
  <si>
    <t>Ejecutar un 80% de las actividades de socialización y divulgación planeadas para la actividad</t>
  </si>
  <si>
    <t>Socialización cliente interno</t>
  </si>
  <si>
    <t>( # socializaciones ejecutadas en temas relativos a buenas prácticas ambientales/ Total socializaciones planeadas en temas relativos a buenas prácticas ambientales ) * 100</t>
  </si>
  <si>
    <t>Encuesta de apropiación</t>
  </si>
  <si>
    <t>Guía de Buenas Prácticas Ambientales</t>
  </si>
  <si>
    <t>Objetivo No 2: Disminuir las consecuencias negativas que se generan sobre el ambiente mediante la ejecución del plan institucional de gestión ambiental-PIGA, con el fin de controlar los aspectos e impactos ambientales de las actividades, productos y servicios.</t>
  </si>
  <si>
    <t xml:space="preserve"> (# Actividades desarrolladas en el programa / Total Actividades planeadas en el programa )* 100</t>
  </si>
  <si>
    <t xml:space="preserve">Objetivo No 3: Fortalecer el desempeño ambiental de la entidad a través del seguimiento, medición, análisis y evaluación para la mejora del sistema. </t>
  </si>
  <si>
    <t>Determinación de las condiciones ambientales de la entidad</t>
  </si>
  <si>
    <t>Inspecciones ambientales</t>
  </si>
  <si>
    <t xml:space="preserve">Implementadores Sistema de Gestión Ambiental </t>
  </si>
  <si>
    <t>Diagnóstico ambiental de la entidad</t>
  </si>
  <si>
    <t>Objetivo No 4: Contribuir con el Pacto Global de las Naciones Unidas y fomentar el desarrollo sostenible mediante la implementación de acciones que generen un compromiso con el medio ambiente en articulación con las partes.</t>
  </si>
  <si>
    <t>Desarrollar dos eventos conmemorativos de días con significancia ambiental</t>
  </si>
  <si>
    <t>Fechas de importancia ambiental</t>
  </si>
  <si>
    <t>(# de eventos realizados / # de eventos planeados)*100</t>
  </si>
  <si>
    <t>Objetivo No 5: Asegurar la identificación y verificación periódica de los requisitos legales y otros aplicables a través de acciones de monitoreo y seguimiento para contribuir al Sistema de Gestión Ambiental de la entidad.</t>
  </si>
  <si>
    <t>(# de revisiones realizadas al normograma / # revisiones planeadas) *100</t>
  </si>
  <si>
    <t>(# de seguimientos realizados / # seguimientos planificados)*100</t>
  </si>
  <si>
    <t>Páginas:</t>
  </si>
  <si>
    <t>Porcentaje de cumplimiento objetivo</t>
  </si>
  <si>
    <t>Comunicaciones, líder de SGA, enlaces SIG, Oficina Asesora de Planeación.</t>
  </si>
  <si>
    <t>Implementadores Sistema de Gestión Ambiental - Oficina Asesora de Comunicaciones</t>
  </si>
  <si>
    <t>Implementadores Sistema de Gestión Ambiental - Apoyo Oficina Asesora de Comunicaciones</t>
  </si>
  <si>
    <t>Realizar un informe con recomendaciones para el 100% de las direcciones territoriales, centros regionales y puntos de atención de la entidad inspeccionados.</t>
  </si>
  <si>
    <t xml:space="preserve">Protección del medio ambiente, la prevención de la contaminación
Cultura y toma de conciencia entre las partes interesadas, implementar buenas prácticas ambientales </t>
  </si>
  <si>
    <t>% aporte de actividad a cumplimiento de objetivo</t>
  </si>
  <si>
    <t>Identificación de aspectos e impactos generados por la entidad, la gestión integral de residuos, el uso eficiente y ahorro de agua y energía, la reducción del consumo de papel y la implementación de compras sostenibles.</t>
  </si>
  <si>
    <t xml:space="preserve">Identificar y cumplir los requisitos legales y otros aplicables, destinar los recursos necesarios, fortalecer la comunicación y divulgación de los elementos del Sistema
</t>
  </si>
  <si>
    <t>Protección del medio ambiente, la prevención de la contaminación</t>
  </si>
  <si>
    <t>Cumplir los requisitos legales y otros aplicables</t>
  </si>
  <si>
    <t>Cobertura</t>
  </si>
  <si>
    <t>Desarrollar socializaciones a funcionarios, contratistas y colaboradores en temas relativos a buenas prácticas ambientales para, fomentando una cultura y responsabilidad ambiental</t>
  </si>
  <si>
    <t>Nivel Nacional / Nivel Territorial</t>
  </si>
  <si>
    <t>Actualización y divulgación de la Guía de Buenas Prácticas Ambientales</t>
  </si>
  <si>
    <t>Sistema de Gestión Ambiental / Oficina Asesora de Comunicaciones</t>
  </si>
  <si>
    <t>Aplicar la encuesta de identificación de necesidades y expectativas mínimo una vez al año</t>
  </si>
  <si>
    <t>Actualizar y divulgar la Guía de Buenas Prácticas Ambientales anualmente</t>
  </si>
  <si>
    <t>Encuesta necesidades y expectativas</t>
  </si>
  <si>
    <t>Actualización y divulgación realizada / Actualiza y divulgación planeada</t>
  </si>
  <si>
    <t>Aplicación de encuesta realizada / Aplicación de encuesta planificada</t>
  </si>
  <si>
    <t>Implementador Sistema de Gestión Ambiental - Apoyo Oficina Asesora de Comunicaciones</t>
  </si>
  <si>
    <t>Implementadores Sistema de Gestión Ambiental - Apoyo enlaces SIG y Oficina Asesora de Comunicaciones</t>
  </si>
  <si>
    <t>Grupo implementador del SGA y Oficina Asesora de Comunicaciones</t>
  </si>
  <si>
    <t>Nivel Nacional</t>
  </si>
  <si>
    <t>Sistema de Gestión Ambiental, Direcciones territoriales y Procesos</t>
  </si>
  <si>
    <t>Ejecutar en un 80% las actividades planificadas</t>
  </si>
  <si>
    <t>Porcentaje Cumplimiento actividades planeadas</t>
  </si>
  <si>
    <t>Funcionarios, contratistas, operadores de la UARIV</t>
  </si>
  <si>
    <t>Implementadores Sistema de Gestión Ambiental</t>
  </si>
  <si>
    <t>Implementadores Sistema de Gestión Ambiental y Supervisores de Contratos</t>
  </si>
  <si>
    <t>Identificación y Evaluación de Aspectos e Impactos Ambientales</t>
  </si>
  <si>
    <t>Actualizar el 100% de las Matrices de Identificación y Evaluación de Aspectos e Impactos ambientales</t>
  </si>
  <si>
    <t>Matriz de Identificación y Evaluación de Aspectos Impactos Ambientales</t>
  </si>
  <si>
    <t>( # matrices de identificación y evaluación de aspectos e impactos ambientales actualizadas / total de sedes administrativas ) *  100</t>
  </si>
  <si>
    <t>Grupo implementador del SGA, Direcciones territoriales y Procesos</t>
  </si>
  <si>
    <t>Recursos necesarios</t>
  </si>
  <si>
    <t>Humano
Tecnológico</t>
  </si>
  <si>
    <t>Nivel Territorial</t>
  </si>
  <si>
    <t>Humano
Tecnológico
Financiero</t>
  </si>
  <si>
    <t>Tecnológico</t>
  </si>
  <si>
    <t>Humano
Financiero</t>
  </si>
  <si>
    <t>Realizar  inspección ambiental en el 80 % de las sedes administrativas de la totalidad de Direcciones territoriales de la Unidad</t>
  </si>
  <si>
    <t>Informes de inspección</t>
  </si>
  <si>
    <t>(# de sedes administrativas inspeccionadas / Total sedes administrativas de la Unidad) * 100</t>
  </si>
  <si>
    <t>(# de informes realizados y enviados a cada sede administrativa / total de informes de sedes administrativas inspeccionadas) * 100</t>
  </si>
  <si>
    <t>Grupo implementador del SGA, Direcciones territoriales</t>
  </si>
  <si>
    <t>Grupo implementador del SGA</t>
  </si>
  <si>
    <t>Implementación del Programa de Manejo Integral de Residuos Sólidos</t>
  </si>
  <si>
    <t>Implementación del Programa de Buenas prácticas Cero Papel</t>
  </si>
  <si>
    <t>Implementación del Programa de Compras Sostenibles</t>
  </si>
  <si>
    <t>Implementación del Programa de Prácticas Ambientales Sostenibles</t>
  </si>
  <si>
    <t>Elaboración de informe de Pacto Global de Naciones Unidas</t>
  </si>
  <si>
    <t>Desarrollo de dos jornadas de conmemoración en días de importancia ambiental</t>
  </si>
  <si>
    <t>Sistema de Gestión Ambiental, Procesos y entes externos</t>
  </si>
  <si>
    <t>Sistema de Gestión Ambiental y  Oficina Asesora de Planeación</t>
  </si>
  <si>
    <t>Realizar el diagnóstico ambiental de la Unidad, contemplando los requisitos de la norma internacional ISO 14001:2015</t>
  </si>
  <si>
    <t>Realizar el diagnóstico ambiental de la entidad a través del "Análisis de brechas GAP", con base en los requisitos de la norma internacional ISO 14001:2015</t>
  </si>
  <si>
    <t>Aplicación diagnostico ambiental realizada / Aplicación diagnostico ambiental planificada</t>
  </si>
  <si>
    <t>Realizar el Informe de Pacto Global de Naciones Unidad</t>
  </si>
  <si>
    <t>Informe Pacto Global</t>
  </si>
  <si>
    <t>Actividades realizadas / Actividades planificadas</t>
  </si>
  <si>
    <t>Realizar el total de las actividades planificadas</t>
  </si>
  <si>
    <t>Articulación de actividades ambientales</t>
  </si>
  <si>
    <t>Implementadores Sistema de Gestión Ambiental y Oficina Asesora de Planeación</t>
  </si>
  <si>
    <t>Implementadores Sistema de Gestión Ambiental, Procesos y entidades externas</t>
  </si>
  <si>
    <t>Revisión / Actualización periódica del normograma</t>
  </si>
  <si>
    <t xml:space="preserve">Realizar seguimiento bimestral al cumplimiento de los requisitos legales y otros aplicables al SGA, mediante la aplicación del formato de "Matriz de verificación al cumplimiento legal ambiental" </t>
  </si>
  <si>
    <t>Identificación y/o actualización de requisitos legales y otros requisitos aplicables</t>
  </si>
  <si>
    <t>Implementadores Sistema de Gestión Ambiental -  Oficina Asesora Jurídica</t>
  </si>
  <si>
    <t>Implementadores Sistema de Gestión Ambiental, Enlaces SIG y Oficina Asesora Jurídica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</si>
  <si>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</si>
  <si>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</si>
  <si>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</si>
  <si>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</si>
  <si>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</si>
  <si>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</si>
  <si>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</si>
  <si>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</si>
  <si>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</si>
  <si>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</si>
  <si>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</si>
  <si>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</si>
  <si>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Desarrollar y aplicar encuesta de identificación de necesidades y expectativas de partes interesadas del SGA</t>
  </si>
  <si>
    <t>Implementación del Programa de Ahorro y Uso eficiente de agua y energía</t>
  </si>
  <si>
    <t>Articulación de actividades de compensación y sensibilización ambiental, con entidades externas y Procesos de la Unidad</t>
  </si>
  <si>
    <t>Revisar bimestralmente el normograma de la entidad con el objetivo de mantenerlo actualizado en relación con cambios en la normatividad ambiental y otros requisitos aplicables.</t>
  </si>
  <si>
    <t>Verificación al cumplimiento de requisitos legales y otros requisitos aplicables al SGA</t>
  </si>
  <si>
    <t>Verificación al cumplimiento de requisitos legales y otros requisitos</t>
  </si>
  <si>
    <t>Esperado</t>
  </si>
  <si>
    <t>Obtenido</t>
  </si>
  <si>
    <t>Aún no se realiza la actividad en el mes de Septiembre</t>
  </si>
  <si>
    <t>Se cumple con la meta</t>
  </si>
  <si>
    <t>Se cumple con las actividades programadas con corte a mes de Septiembre</t>
  </si>
  <si>
    <t>Aún no se llega al periodo de tiempo programado para la actividad</t>
  </si>
  <si>
    <t>Registro de comunicaciones internas, SUMAS, piezas de comunicación elaboradas, etc.</t>
  </si>
  <si>
    <t>N/A</t>
  </si>
  <si>
    <t>Documento publicado en portal web</t>
  </si>
  <si>
    <t>Registros de actividades del programa y Matriz de seguimiento</t>
  </si>
  <si>
    <t>Registros de fases de actualización de Matriz de Identificación y Evaluación de Aspectos e Impactos ambientales</t>
  </si>
  <si>
    <t>Plan de visitas a territorio</t>
  </si>
  <si>
    <t>Diagnóstico ambiental de la Unidad para la Atención y Reparación Integral a las Víctimas</t>
  </si>
  <si>
    <t>Remisión de informe de Pacto Global de las Naciones Unidas</t>
  </si>
  <si>
    <t>Registros de actividades, SUMA, piezas de comunicación, etc.</t>
  </si>
  <si>
    <t>Soportes de solicitudes de actualización de Normograma</t>
  </si>
  <si>
    <t>Matriz de verificación al cumplimiento legal</t>
  </si>
  <si>
    <t>Aún no se realiza el total de las actividades programadas para el mes de Septiembre</t>
  </si>
  <si>
    <t>Objetivo</t>
  </si>
  <si>
    <t>Promedio esperado</t>
  </si>
  <si>
    <t>Promedio alcanzado</t>
  </si>
  <si>
    <t>Objetivo 1</t>
  </si>
  <si>
    <t>Objetivo 2</t>
  </si>
  <si>
    <t>Objetivo 3</t>
  </si>
  <si>
    <t>Objetivo 4</t>
  </si>
  <si>
    <t>Objetivo 5</t>
  </si>
  <si>
    <t>TOTAL</t>
  </si>
  <si>
    <t>PROM TOTAL</t>
  </si>
  <si>
    <t>Ejecutar encuesta de satisfacción del SGA</t>
  </si>
  <si>
    <t>Aplicar la encuesta de satisfacción del SGA mínimo una vez al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</si>
</sst>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0"/>
      <color rgb="FFFFFFFF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28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41C78A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10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0" xfId="2"/>
    <xf numFmtId="0" fontId="8" fillId="0" borderId="0" xfId="2" applyFont="1"/>
    <xf numFmtId="0" fontId="7" fillId="0" borderId="10" xfId="2" applyFont="1" applyBorder="1" applyAlignment="1">
      <alignment horizontal="center"/>
    </xf>
    <xf numFmtId="14" fontId="7" fillId="0" borderId="10" xfId="2" applyNumberFormat="1" applyFont="1" applyBorder="1" applyAlignment="1">
      <alignment horizontal="center"/>
    </xf>
    <xf numFmtId="0" fontId="7" fillId="0" borderId="10" xfId="2" applyFont="1" applyBorder="1" applyAlignment="1">
      <alignment horizontal="left"/>
    </xf>
    <xf numFmtId="14" fontId="11" fillId="0" borderId="5" xfId="0" applyNumberFormat="1" applyFont="1" applyBorder="1" applyAlignment="1">
      <alignment horizontal="center" vertical="center" wrapText="1"/>
    </xf>
    <xf numFmtId="17" fontId="14" fillId="0" borderId="10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9" fontId="15" fillId="0" borderId="10" xfId="1" applyFont="1" applyFill="1" applyBorder="1" applyAlignment="1" applyProtection="1">
      <alignment horizontal="center" vertical="center" wrapText="1"/>
      <protection locked="0"/>
    </xf>
    <xf numFmtId="9" fontId="14" fillId="0" borderId="10" xfId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1" fontId="11" fillId="0" borderId="1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7" fontId="14" fillId="6" borderId="10" xfId="0" applyNumberFormat="1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9" fontId="14" fillId="6" borderId="10" xfId="1" applyFont="1" applyFill="1" applyBorder="1" applyAlignment="1">
      <alignment horizontal="center" vertical="center" wrapText="1"/>
    </xf>
    <xf numFmtId="164" fontId="11" fillId="6" borderId="10" xfId="0" applyNumberFormat="1" applyFont="1" applyFill="1" applyBorder="1" applyAlignment="1">
      <alignment horizontal="center" vertical="center" wrapText="1"/>
    </xf>
    <xf numFmtId="9" fontId="15" fillId="6" borderId="10" xfId="1" applyFont="1" applyFill="1" applyBorder="1" applyAlignment="1" applyProtection="1">
      <alignment horizontal="center" vertical="center" wrapText="1"/>
      <protection locked="0"/>
    </xf>
    <xf numFmtId="0" fontId="11" fillId="6" borderId="10" xfId="0" applyFont="1" applyFill="1" applyBorder="1" applyAlignment="1" applyProtection="1">
      <alignment horizontal="center" vertical="center" wrapText="1"/>
      <protection locked="0"/>
    </xf>
    <xf numFmtId="164" fontId="11" fillId="6" borderId="10" xfId="0" applyNumberFormat="1" applyFont="1" applyFill="1" applyBorder="1" applyAlignment="1" applyProtection="1">
      <alignment horizontal="center" vertical="center" wrapText="1"/>
      <protection locked="0"/>
    </xf>
    <xf numFmtId="1" fontId="11" fillId="6" borderId="10" xfId="0" applyNumberFormat="1" applyFont="1" applyFill="1" applyBorder="1" applyAlignment="1">
      <alignment horizontal="center" vertical="center"/>
    </xf>
    <xf numFmtId="164" fontId="11" fillId="7" borderId="10" xfId="0" applyNumberFormat="1" applyFont="1" applyFill="1" applyBorder="1" applyAlignment="1">
      <alignment horizontal="center" vertical="center" wrapText="1"/>
    </xf>
    <xf numFmtId="1" fontId="11" fillId="7" borderId="1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1" fontId="11" fillId="0" borderId="1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2" fontId="11" fillId="0" borderId="10" xfId="0" applyNumberFormat="1" applyFont="1" applyFill="1" applyBorder="1" applyAlignment="1">
      <alignment horizontal="center" vertical="center"/>
    </xf>
    <xf numFmtId="2" fontId="11" fillId="0" borderId="10" xfId="0" applyNumberFormat="1" applyFont="1" applyFill="1" applyBorder="1" applyAlignment="1">
      <alignment horizontal="center" vertical="center" wrapText="1"/>
    </xf>
    <xf numFmtId="164" fontId="11" fillId="0" borderId="10" xfId="0" applyNumberFormat="1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 wrapText="1"/>
    </xf>
    <xf numFmtId="1" fontId="11" fillId="8" borderId="10" xfId="0" applyNumberFormat="1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/>
    </xf>
    <xf numFmtId="164" fontId="11" fillId="8" borderId="10" xfId="0" applyNumberFormat="1" applyFont="1" applyFill="1" applyBorder="1" applyAlignment="1">
      <alignment horizontal="center" vertical="center"/>
    </xf>
    <xf numFmtId="9" fontId="0" fillId="0" borderId="0" xfId="0" applyNumberFormat="1"/>
    <xf numFmtId="0" fontId="14" fillId="0" borderId="10" xfId="0" applyFont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9" fontId="14" fillId="0" borderId="10" xfId="1" applyFont="1" applyBorder="1" applyAlignment="1">
      <alignment horizontal="center" vertical="center" wrapText="1"/>
    </xf>
    <xf numFmtId="9" fontId="14" fillId="0" borderId="10" xfId="0" applyNumberFormat="1" applyFont="1" applyBorder="1" applyAlignment="1">
      <alignment horizontal="center" vertical="center" wrapText="1"/>
    </xf>
    <xf numFmtId="9" fontId="14" fillId="6" borderId="10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textRotation="90" wrapText="1"/>
    </xf>
    <xf numFmtId="0" fontId="10" fillId="9" borderId="10" xfId="0" applyFont="1" applyFill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9" fontId="14" fillId="0" borderId="15" xfId="1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17" fontId="14" fillId="0" borderId="15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64" fontId="11" fillId="0" borderId="15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2" fontId="11" fillId="0" borderId="15" xfId="0" applyNumberFormat="1" applyFont="1" applyFill="1" applyBorder="1" applyAlignment="1">
      <alignment horizontal="center" vertical="center"/>
    </xf>
    <xf numFmtId="1" fontId="11" fillId="0" borderId="15" xfId="0" applyNumberFormat="1" applyFont="1" applyFill="1" applyBorder="1" applyAlignment="1">
      <alignment horizontal="center" vertical="center"/>
    </xf>
    <xf numFmtId="164" fontId="11" fillId="8" borderId="15" xfId="0" applyNumberFormat="1" applyFont="1" applyFill="1" applyBorder="1" applyAlignment="1">
      <alignment horizontal="center" vertical="center"/>
    </xf>
    <xf numFmtId="0" fontId="11" fillId="8" borderId="15" xfId="0" applyFont="1" applyFill="1" applyBorder="1" applyAlignment="1">
      <alignment horizontal="center" vertical="center"/>
    </xf>
    <xf numFmtId="9" fontId="15" fillId="0" borderId="15" xfId="1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9" fontId="14" fillId="0" borderId="10" xfId="1" applyFont="1" applyBorder="1" applyAlignment="1">
      <alignment horizontal="center" vertical="center" wrapText="1"/>
    </xf>
    <xf numFmtId="9" fontId="14" fillId="0" borderId="15" xfId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textRotation="90" wrapText="1"/>
    </xf>
    <xf numFmtId="0" fontId="16" fillId="0" borderId="14" xfId="0" applyFont="1" applyBorder="1" applyAlignment="1">
      <alignment horizontal="center" vertical="center" textRotation="90" wrapText="1"/>
    </xf>
    <xf numFmtId="0" fontId="14" fillId="6" borderId="10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9" fontId="14" fillId="6" borderId="10" xfId="0" applyNumberFormat="1" applyFont="1" applyFill="1" applyBorder="1" applyAlignment="1">
      <alignment horizontal="center" vertical="center" wrapText="1"/>
    </xf>
    <xf numFmtId="3" fontId="10" fillId="9" borderId="10" xfId="0" applyNumberFormat="1" applyFont="1" applyFill="1" applyBorder="1" applyAlignment="1">
      <alignment horizontal="center" vertical="center" wrapText="1"/>
    </xf>
    <xf numFmtId="9" fontId="14" fillId="0" borderId="10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2" xr:uid="{54DD7B6E-06D2-472C-A873-30EB7C346EC9}"/>
    <cellStyle name="Porcentaje" xfId="1" builtinId="5"/>
  </cellStyles>
  <dxfs count="0"/>
  <tableStyles count="0" defaultTableStyle="TableStyleMedium2" defaultPivotStyle="PivotStyleLight16"/>
  <colors>
    <mruColors>
      <color rgb="FF3366CC"/>
      <color rgb="FF41C7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j-cs"/>
              </a:defRPr>
            </a:pPr>
            <a:r>
              <a:rPr lang="es-CO"/>
              <a:t>GRADO</a:t>
            </a:r>
            <a:r>
              <a:rPr lang="es-CO" baseline="0"/>
              <a:t> DE CUMPLIMIENTO DE OBJETIVOS SGA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j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3.2053839150065544E-2"/>
          <c:y val="0.15865689202642777"/>
          <c:w val="0.92456137540284578"/>
          <c:h val="0.64257197735340554"/>
        </c:manualLayout>
      </c:layout>
      <c:barChart>
        <c:barDir val="col"/>
        <c:grouping val="clustered"/>
        <c:varyColors val="0"/>
        <c:ser>
          <c:idx val="0"/>
          <c:order val="0"/>
          <c:tx>
            <c:v>% Planificado</c:v>
          </c:tx>
          <c:spPr>
            <a:solidFill>
              <a:srgbClr val="00B050">
                <a:alpha val="7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Análisis!$B$4:$B$8</c:f>
              <c:strCache>
                <c:ptCount val="5"/>
                <c:pt idx="0">
                  <c:v>Objetivo 1</c:v>
                </c:pt>
                <c:pt idx="1">
                  <c:v>Objetivo 2</c:v>
                </c:pt>
                <c:pt idx="2">
                  <c:v>Objetivo 3</c:v>
                </c:pt>
                <c:pt idx="3">
                  <c:v>Objetivo 4</c:v>
                </c:pt>
                <c:pt idx="4">
                  <c:v>Objetivo 5</c:v>
                </c:pt>
              </c:strCache>
            </c:strRef>
          </c:cat>
          <c:val>
            <c:numRef>
              <c:f>Análisis!$C$4:$C$8</c:f>
              <c:numCache>
                <c:formatCode>0%</c:formatCode>
                <c:ptCount val="5"/>
                <c:pt idx="0">
                  <c:v>0.93181818181818188</c:v>
                </c:pt>
                <c:pt idx="1">
                  <c:v>0.78953462086589021</c:v>
                </c:pt>
                <c:pt idx="2">
                  <c:v>1</c:v>
                </c:pt>
                <c:pt idx="3">
                  <c:v>0.95588235294117652</c:v>
                </c:pt>
                <c:pt idx="4">
                  <c:v>0.83333333333333348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9-4EDC-A4DF-055DD892D82D}"/>
            </c:ext>
          </c:extLst>
        </c:ser>
        <c:ser>
          <c:idx val="1"/>
          <c:order val="1"/>
          <c:tx>
            <c:v>% Logrado</c:v>
          </c:tx>
          <c:spPr>
            <a:solidFill>
              <a:schemeClr val="bg2">
                <a:lumMod val="5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Análisis!$B$4:$B$8</c:f>
              <c:strCache>
                <c:ptCount val="5"/>
                <c:pt idx="0">
                  <c:v>Objetivo 1</c:v>
                </c:pt>
                <c:pt idx="1">
                  <c:v>Objetivo 2</c:v>
                </c:pt>
                <c:pt idx="2">
                  <c:v>Objetivo 3</c:v>
                </c:pt>
                <c:pt idx="3">
                  <c:v>Objetivo 4</c:v>
                </c:pt>
                <c:pt idx="4">
                  <c:v>Objetivo 5</c:v>
                </c:pt>
              </c:strCache>
            </c:strRef>
          </c:cat>
          <c:val>
            <c:numRef>
              <c:f>Análisis!$D$4:$D$8</c:f>
              <c:numCache>
                <c:formatCode>0%</c:formatCode>
                <c:ptCount val="5"/>
                <c:pt idx="0">
                  <c:v>0.93181818181818177</c:v>
                </c:pt>
                <c:pt idx="1">
                  <c:v>0.74650285845332276</c:v>
                </c:pt>
                <c:pt idx="2">
                  <c:v>0.99916666666666665</c:v>
                </c:pt>
                <c:pt idx="3">
                  <c:v>0.94117647058823528</c:v>
                </c:pt>
                <c:pt idx="4">
                  <c:v>0.83333333333333326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9-4EDC-A4DF-055DD892D8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2126035983"/>
        <c:axId val="2126037231"/>
      </c:barChart>
      <c:catAx>
        <c:axId val="2126035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6037231"/>
        <c:crosses val="autoZero"/>
        <c:auto val="1"/>
        <c:lblAlgn val="ctr"/>
        <c:lblOffset val="100"/>
        <c:noMultiLvlLbl val="0"/>
      </c:catAx>
      <c:valAx>
        <c:axId val="2126037231"/>
        <c:scaling>
          <c:orientation val="minMax"/>
          <c:max val="1"/>
        </c:scaling>
        <c:delete val="1"/>
        <c:axPos val="l"/>
        <c:majorGridlines>
          <c:spPr>
            <a:ln w="9525" cap="flat" cmpd="sng" algn="ctr">
              <a:solidFill>
                <a:schemeClr val="bg2">
                  <a:lumMod val="75000"/>
                  <a:alpha val="17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2126035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494776021766354"/>
          <c:y val="0.89074752868535112"/>
          <c:w val="0.69737889179331203"/>
          <c:h val="0.107628141309922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124691</xdr:colOff>
      <xdr:row>1</xdr:row>
      <xdr:rowOff>124690</xdr:rowOff>
    </xdr:from>
    <xdr:to>
      <xdr:col>2</xdr:col>
      <xdr:colOff>1368633</xdr:colOff>
      <xdr:row>4</xdr:row>
      <xdr:rowOff>166254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FB72825-5869-86E8-52A7-35753E8A1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527" y="401781"/>
          <a:ext cx="3696197" cy="6234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365760</xdr:colOff>
      <xdr:row>2</xdr:row>
      <xdr:rowOff>99060</xdr:rowOff>
    </xdr:from>
    <xdr:to>
      <xdr:col>13</xdr:col>
      <xdr:colOff>723900</xdr:colOff>
      <xdr:row>24</xdr:row>
      <xdr:rowOff>53340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87DD48D-77EA-14B2-18AC-9E8DE63074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.sharepoint.com/sites/Sg-GrupoDeGestionAdministrativaYDocumentalGRUPOSGAINTERNO/Documentos%20compartidos/PLAN%20DE%20TRABAJO%20ANUAL%20SG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trabajo anual 2022"/>
      <sheetName val="Cronograma INTERNO"/>
      <sheetName val="Sheet2"/>
    </sheetNames>
    <sheetDataSet>
      <sheetData sheetId="0">
        <row r="77">
          <cell r="K77">
            <v>1</v>
          </cell>
          <cell r="L77">
            <v>2</v>
          </cell>
          <cell r="M77">
            <v>4</v>
          </cell>
          <cell r="N77">
            <v>3</v>
          </cell>
          <cell r="O77">
            <v>2</v>
          </cell>
          <cell r="P77">
            <v>3</v>
          </cell>
          <cell r="Q77">
            <v>3</v>
          </cell>
          <cell r="R77">
            <v>2</v>
          </cell>
          <cell r="S77">
            <v>4</v>
          </cell>
          <cell r="T77">
            <v>2</v>
          </cell>
          <cell r="U77">
            <v>3</v>
          </cell>
          <cell r="V77">
            <v>1</v>
          </cell>
        </row>
        <row r="78">
          <cell r="K78">
            <v>1</v>
          </cell>
          <cell r="L78">
            <v>1</v>
          </cell>
          <cell r="M78">
            <v>1</v>
          </cell>
          <cell r="N78">
            <v>1</v>
          </cell>
          <cell r="O78">
            <v>1</v>
          </cell>
          <cell r="P78">
            <v>1</v>
          </cell>
          <cell r="Q78">
            <v>0.66666666666666663</v>
          </cell>
          <cell r="R78">
            <v>1</v>
          </cell>
          <cell r="S78">
            <v>0.75</v>
          </cell>
          <cell r="T78">
            <v>0</v>
          </cell>
          <cell r="U78">
            <v>0</v>
          </cell>
          <cell r="V78">
            <v>0</v>
          </cell>
        </row>
        <row r="79">
          <cell r="K79">
            <v>30</v>
          </cell>
        </row>
        <row r="97">
          <cell r="K97">
            <v>1</v>
          </cell>
          <cell r="L97">
            <v>2</v>
          </cell>
          <cell r="M97">
            <v>1</v>
          </cell>
          <cell r="N97">
            <v>2</v>
          </cell>
          <cell r="O97">
            <v>1</v>
          </cell>
          <cell r="P97">
            <v>1</v>
          </cell>
          <cell r="Q97">
            <v>1</v>
          </cell>
          <cell r="R97">
            <v>2</v>
          </cell>
          <cell r="S97">
            <v>3</v>
          </cell>
          <cell r="T97">
            <v>3</v>
          </cell>
          <cell r="U97">
            <v>1</v>
          </cell>
          <cell r="V97">
            <v>1</v>
          </cell>
        </row>
        <row r="98"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1</v>
          </cell>
          <cell r="P98">
            <v>1</v>
          </cell>
          <cell r="Q98">
            <v>1</v>
          </cell>
          <cell r="R98">
            <v>1</v>
          </cell>
          <cell r="S98">
            <v>0.66666666666666663</v>
          </cell>
          <cell r="T98">
            <v>0</v>
          </cell>
          <cell r="U98">
            <v>0</v>
          </cell>
          <cell r="V98">
            <v>0</v>
          </cell>
        </row>
        <row r="99">
          <cell r="K99">
            <v>19</v>
          </cell>
        </row>
        <row r="119">
          <cell r="K119">
            <v>1</v>
          </cell>
          <cell r="L119">
            <v>1</v>
          </cell>
          <cell r="M119">
            <v>1</v>
          </cell>
          <cell r="N119">
            <v>2</v>
          </cell>
          <cell r="O119">
            <v>2</v>
          </cell>
          <cell r="P119">
            <v>4</v>
          </cell>
          <cell r="Q119">
            <v>3</v>
          </cell>
          <cell r="R119">
            <v>2</v>
          </cell>
          <cell r="S119">
            <v>1</v>
          </cell>
          <cell r="T119">
            <v>1</v>
          </cell>
          <cell r="U119">
            <v>2</v>
          </cell>
          <cell r="V119">
            <v>1</v>
          </cell>
        </row>
        <row r="120">
          <cell r="K120">
            <v>1</v>
          </cell>
          <cell r="L120">
            <v>1</v>
          </cell>
          <cell r="M120">
            <v>1</v>
          </cell>
          <cell r="N120">
            <v>1</v>
          </cell>
          <cell r="O120">
            <v>1</v>
          </cell>
          <cell r="P120">
            <v>1</v>
          </cell>
          <cell r="Q120">
            <v>1</v>
          </cell>
          <cell r="R120">
            <v>1</v>
          </cell>
          <cell r="S120">
            <v>1</v>
          </cell>
          <cell r="T120">
            <v>0</v>
          </cell>
          <cell r="U120">
            <v>0</v>
          </cell>
          <cell r="V120">
            <v>0</v>
          </cell>
        </row>
        <row r="121">
          <cell r="K121">
            <v>21</v>
          </cell>
        </row>
        <row r="135">
          <cell r="K135">
            <v>1</v>
          </cell>
          <cell r="L135">
            <v>1</v>
          </cell>
          <cell r="M135">
            <v>2</v>
          </cell>
          <cell r="N135">
            <v>2</v>
          </cell>
          <cell r="O135">
            <v>1</v>
          </cell>
          <cell r="P135">
            <v>3</v>
          </cell>
          <cell r="Q135">
            <v>1</v>
          </cell>
          <cell r="R135">
            <v>1</v>
          </cell>
          <cell r="S135">
            <v>2</v>
          </cell>
          <cell r="T135">
            <v>1</v>
          </cell>
          <cell r="U135">
            <v>1</v>
          </cell>
          <cell r="V135">
            <v>1</v>
          </cell>
        </row>
        <row r="136">
          <cell r="K136">
            <v>1</v>
          </cell>
          <cell r="L136">
            <v>1</v>
          </cell>
          <cell r="M136">
            <v>0.5</v>
          </cell>
          <cell r="N136">
            <v>1</v>
          </cell>
          <cell r="O136">
            <v>1</v>
          </cell>
          <cell r="P136">
            <v>1</v>
          </cell>
          <cell r="Q136">
            <v>1</v>
          </cell>
          <cell r="R136">
            <v>1</v>
          </cell>
          <cell r="S136">
            <v>1</v>
          </cell>
          <cell r="T136">
            <v>0</v>
          </cell>
          <cell r="U136">
            <v>0</v>
          </cell>
          <cell r="V136">
            <v>0</v>
          </cell>
        </row>
        <row r="137">
          <cell r="K137">
            <v>17</v>
          </cell>
        </row>
        <row r="155">
          <cell r="K155">
            <v>1</v>
          </cell>
          <cell r="L155">
            <v>3</v>
          </cell>
          <cell r="M155">
            <v>3</v>
          </cell>
          <cell r="N155">
            <v>3</v>
          </cell>
          <cell r="O155">
            <v>2</v>
          </cell>
          <cell r="P155">
            <v>3</v>
          </cell>
          <cell r="Q155">
            <v>1</v>
          </cell>
          <cell r="R155">
            <v>3</v>
          </cell>
          <cell r="S155">
            <v>2</v>
          </cell>
          <cell r="T155">
            <v>3</v>
          </cell>
          <cell r="U155">
            <v>1</v>
          </cell>
          <cell r="V155">
            <v>2</v>
          </cell>
        </row>
        <row r="156">
          <cell r="K156">
            <v>1</v>
          </cell>
          <cell r="L156">
            <v>1</v>
          </cell>
          <cell r="M156">
            <v>1</v>
          </cell>
          <cell r="N156">
            <v>1</v>
          </cell>
          <cell r="O156">
            <v>1</v>
          </cell>
          <cell r="P156">
            <v>1</v>
          </cell>
          <cell r="Q156">
            <v>1</v>
          </cell>
          <cell r="R156">
            <v>0.66666666666666663</v>
          </cell>
          <cell r="S156">
            <v>1</v>
          </cell>
          <cell r="T156">
            <v>0</v>
          </cell>
          <cell r="U156">
            <v>0</v>
          </cell>
          <cell r="V156">
            <v>0</v>
          </cell>
        </row>
        <row r="157">
          <cell r="K157">
            <v>27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mbria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1F64E-4B3F-4A93-8607-06D853CAB6FF}">
  <dimension ref="A2:E15"/>
  <sheetViews>
    <sheetView topLeftCell="A2" zoomScale="110" zoomScaleNormal="110" workbookViewId="0">
      <pane xSplit="1" ySplit="1" topLeftCell="B3" activePane="bottomRight" state="frozen"/>
      <selection pane="topRight" activeCell="B2" sqref="B2"/>
      <selection pane="bottomLeft" activeCell="A3" sqref="A3"/>
      <selection pane="bottomRight" activeCell="C22" sqref="C22"/>
    </sheetView>
  </sheetViews>
  <sheetFormatPr baseColWidth="10" defaultColWidth="11.42578125" defaultRowHeight="15" x14ac:dyDescent="0.25"/>
  <cols>
    <col min="2" max="2" width="21.140625" customWidth="1"/>
    <col min="3" max="3" width="36.42578125" customWidth="1"/>
    <col min="4" max="4" width="27.28515625" customWidth="1"/>
  </cols>
  <sheetData>
    <row r="2" spans="1:5" ht="23.25" hidden="1" thickBot="1" x14ac:dyDescent="0.3">
      <c r="B2" s="1" t="s">
        <v>0</v>
      </c>
      <c r="C2" s="1" t="s">
        <v>1</v>
      </c>
    </row>
    <row r="3" spans="1:5" ht="52.9" hidden="1" customHeight="1" thickBot="1" x14ac:dyDescent="0.3">
      <c r="B3" s="4" t="s">
        <v>2</v>
      </c>
      <c r="C3" s="2" t="s">
        <v>3</v>
      </c>
      <c r="E3" t="s">
        <v>4</v>
      </c>
    </row>
    <row r="4" spans="1:5" ht="49.9" hidden="1" customHeight="1" thickBot="1" x14ac:dyDescent="0.3">
      <c r="B4" s="2" t="s">
        <v>5</v>
      </c>
      <c r="C4" s="2" t="s">
        <v>6</v>
      </c>
      <c r="D4" s="2" t="s">
        <v>7</v>
      </c>
      <c r="E4" t="s">
        <v>8</v>
      </c>
    </row>
    <row r="5" spans="1:5" ht="53.65" hidden="1" customHeight="1" thickBot="1" x14ac:dyDescent="0.3">
      <c r="B5" s="4" t="s">
        <v>9</v>
      </c>
      <c r="C5" s="2" t="s">
        <v>10</v>
      </c>
      <c r="E5" t="s">
        <v>11</v>
      </c>
    </row>
    <row r="6" spans="1:5" ht="43.15" hidden="1" customHeight="1" x14ac:dyDescent="0.25">
      <c r="B6" s="3" t="s">
        <v>12</v>
      </c>
    </row>
    <row r="7" spans="1:5" ht="40.9" hidden="1" customHeight="1" thickBot="1" x14ac:dyDescent="0.3">
      <c r="B7" s="5" t="s">
        <v>13</v>
      </c>
      <c r="C7" s="5" t="s">
        <v>14</v>
      </c>
      <c r="E7" t="s">
        <v>8</v>
      </c>
    </row>
    <row r="8" spans="1:5" hidden="1" x14ac:dyDescent="0.25"/>
    <row r="10" spans="1:5" ht="15.75" thickBot="1" x14ac:dyDescent="0.3"/>
    <row r="11" spans="1:5" x14ac:dyDescent="0.25">
      <c r="A11" s="71" t="s">
        <v>15</v>
      </c>
      <c r="B11" s="71" t="s">
        <v>16</v>
      </c>
      <c r="C11" s="71" t="s">
        <v>17</v>
      </c>
    </row>
    <row r="12" spans="1:5" x14ac:dyDescent="0.25">
      <c r="A12" s="72"/>
      <c r="B12" s="72"/>
      <c r="C12" s="72"/>
    </row>
    <row r="13" spans="1:5" x14ac:dyDescent="0.25">
      <c r="A13" s="8">
        <v>1</v>
      </c>
      <c r="B13" s="9">
        <v>44407</v>
      </c>
      <c r="C13" s="10" t="s">
        <v>18</v>
      </c>
    </row>
    <row r="15" spans="1:5" x14ac:dyDescent="0.25">
      <c r="A15" s="7" t="s">
        <v>19</v>
      </c>
      <c r="B15" s="6"/>
      <c r="C15" s="6"/>
    </row>
  </sheetData>
  <mergeCells count="3">
    <mergeCell ref="A11:A12"/>
    <mergeCell ref="B11:B12"/>
    <mergeCell ref="C11:C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8"/>
  <sheetViews>
    <sheetView tabSelected="1" zoomScale="30" zoomScaleNormal="30" workbookViewId="0">
      <selection activeCell="E11" sqref="E11"/>
    </sheetView>
  </sheetViews>
  <sheetFormatPr baseColWidth="10" defaultColWidth="11.42578125" defaultRowHeight="12.75" x14ac:dyDescent="0.25"/>
  <cols>
    <col min="1" max="1" width="12.85546875" style="20" customWidth="1"/>
    <col min="2" max="2" width="22.85546875" style="20" customWidth="1"/>
    <col min="3" max="3" width="23.42578125" style="20" customWidth="1"/>
    <col min="4" max="5" width="15.140625" style="20" customWidth="1"/>
    <col min="6" max="6" width="34.28515625" style="20" customWidth="1"/>
    <col min="7" max="9" width="22.5703125" style="18" customWidth="1"/>
    <col min="10" max="10" width="27.5703125" style="20" customWidth="1"/>
    <col min="11" max="11" width="18.85546875" style="20" customWidth="1"/>
    <col min="12" max="12" width="38.28515625" style="20" customWidth="1"/>
    <col min="13" max="14" width="23.28515625" style="20" customWidth="1"/>
    <col min="15" max="15" width="12.5703125" style="20" customWidth="1"/>
    <col min="16" max="16" width="11.42578125" style="20"/>
    <col min="17" max="17" width="15.28515625" style="20" customWidth="1"/>
    <col min="18" max="23" width="5.7109375" style="20" customWidth="1"/>
    <col min="24" max="28" width="5.7109375" style="21" customWidth="1"/>
    <col min="29" max="29" width="5.7109375" style="22" customWidth="1"/>
    <col min="30" max="41" width="5.7109375" style="20" customWidth="1"/>
    <col min="42" max="43" width="11.42578125" style="20"/>
    <col min="44" max="44" width="60" style="20" customWidth="1"/>
    <col min="45" max="45" width="40" style="18" customWidth="1"/>
    <col min="46" max="46" width="1.7109375" style="20" customWidth="1"/>
    <col min="47" max="16384" width="11.42578125" style="20"/>
  </cols>
  <sheetData>
    <row r="1" spans="1:45" ht="10.15" customHeight="1" x14ac:dyDescent="0.25">
      <c r="A1" s="81"/>
      <c r="B1" s="75"/>
      <c r="C1" s="75"/>
      <c r="D1" s="75" t="s">
        <v>20</v>
      </c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83" t="s">
        <v>21</v>
      </c>
      <c r="AS1" s="86" t="s">
        <v>22</v>
      </c>
    </row>
    <row r="2" spans="1:45" ht="15.75" customHeight="1" x14ac:dyDescent="0.25">
      <c r="A2" s="82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84"/>
      <c r="AS2" s="87"/>
    </row>
    <row r="3" spans="1:45" ht="15" customHeight="1" x14ac:dyDescent="0.25">
      <c r="A3" s="82"/>
      <c r="B3" s="76"/>
      <c r="C3" s="76"/>
      <c r="D3" s="77" t="s">
        <v>23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85" t="s">
        <v>24</v>
      </c>
      <c r="AS3" s="87">
        <v>1</v>
      </c>
    </row>
    <row r="4" spans="1:45" ht="15" customHeight="1" x14ac:dyDescent="0.25">
      <c r="A4" s="82"/>
      <c r="B4" s="76"/>
      <c r="C4" s="76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85"/>
      <c r="AS4" s="87"/>
    </row>
    <row r="5" spans="1:45" ht="15.75" customHeight="1" x14ac:dyDescent="0.25">
      <c r="A5" s="82"/>
      <c r="B5" s="76"/>
      <c r="C5" s="76"/>
      <c r="D5" s="77" t="s">
        <v>25</v>
      </c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13" t="s">
        <v>26</v>
      </c>
      <c r="AS5" s="11">
        <v>44407</v>
      </c>
    </row>
    <row r="6" spans="1:45" ht="20.100000000000001" customHeight="1" x14ac:dyDescent="0.25">
      <c r="A6" s="82"/>
      <c r="B6" s="76"/>
      <c r="C6" s="76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13" t="s">
        <v>69</v>
      </c>
      <c r="AS6" s="53">
        <v>1</v>
      </c>
    </row>
    <row r="7" spans="1:45" ht="4.1500000000000004" customHeight="1" x14ac:dyDescent="0.25">
      <c r="A7" s="78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80"/>
    </row>
    <row r="8" spans="1:45" ht="36" customHeight="1" x14ac:dyDescent="0.25">
      <c r="A8" s="93" t="s">
        <v>27</v>
      </c>
      <c r="B8" s="74" t="s">
        <v>28</v>
      </c>
      <c r="C8" s="74" t="s">
        <v>29</v>
      </c>
      <c r="D8" s="74" t="s">
        <v>70</v>
      </c>
      <c r="E8" s="74" t="s">
        <v>76</v>
      </c>
      <c r="F8" s="74" t="s">
        <v>30</v>
      </c>
      <c r="G8" s="74" t="s">
        <v>31</v>
      </c>
      <c r="H8" s="74"/>
      <c r="I8" s="74"/>
      <c r="J8" s="99" t="s">
        <v>32</v>
      </c>
      <c r="K8" s="74" t="s">
        <v>33</v>
      </c>
      <c r="L8" s="74" t="s">
        <v>34</v>
      </c>
      <c r="M8" s="74" t="s">
        <v>35</v>
      </c>
      <c r="N8" s="74" t="s">
        <v>36</v>
      </c>
      <c r="O8" s="74" t="s">
        <v>37</v>
      </c>
      <c r="P8" s="74" t="s">
        <v>38</v>
      </c>
      <c r="Q8" s="74" t="s">
        <v>106</v>
      </c>
      <c r="R8" s="91" t="s">
        <v>39</v>
      </c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2" t="s">
        <v>40</v>
      </c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74" t="s">
        <v>41</v>
      </c>
      <c r="AQ8" s="74"/>
      <c r="AR8" s="74" t="s">
        <v>42</v>
      </c>
      <c r="AS8" s="73" t="s">
        <v>43</v>
      </c>
    </row>
    <row r="9" spans="1:45" ht="45.6" customHeight="1" x14ac:dyDescent="0.25">
      <c r="A9" s="93"/>
      <c r="B9" s="74"/>
      <c r="C9" s="74"/>
      <c r="D9" s="74"/>
      <c r="E9" s="74"/>
      <c r="F9" s="74"/>
      <c r="G9" s="50" t="s">
        <v>44</v>
      </c>
      <c r="H9" s="50" t="s">
        <v>45</v>
      </c>
      <c r="I9" s="50" t="s">
        <v>81</v>
      </c>
      <c r="J9" s="99"/>
      <c r="K9" s="74"/>
      <c r="L9" s="74"/>
      <c r="M9" s="74"/>
      <c r="N9" s="74"/>
      <c r="O9" s="74"/>
      <c r="P9" s="74"/>
      <c r="Q9" s="74"/>
      <c r="R9" s="51" t="s">
        <v>141</v>
      </c>
      <c r="S9" s="51" t="s">
        <v>142</v>
      </c>
      <c r="T9" s="51" t="s">
        <v>143</v>
      </c>
      <c r="U9" s="51" t="s">
        <v>144</v>
      </c>
      <c r="V9" s="51" t="s">
        <v>145</v>
      </c>
      <c r="W9" s="51" t="s">
        <v>146</v>
      </c>
      <c r="X9" s="51" t="s">
        <v>147</v>
      </c>
      <c r="Y9" s="51" t="s">
        <v>148</v>
      </c>
      <c r="Z9" s="51" t="s">
        <v>149</v>
      </c>
      <c r="AA9" s="51" t="s">
        <v>150</v>
      </c>
      <c r="AB9" s="51" t="s">
        <v>151</v>
      </c>
      <c r="AC9" s="51" t="s">
        <v>152</v>
      </c>
      <c r="AD9" s="19" t="s">
        <v>141</v>
      </c>
      <c r="AE9" s="19" t="s">
        <v>142</v>
      </c>
      <c r="AF9" s="19" t="s">
        <v>143</v>
      </c>
      <c r="AG9" s="19" t="s">
        <v>144</v>
      </c>
      <c r="AH9" s="19" t="s">
        <v>145</v>
      </c>
      <c r="AI9" s="19" t="s">
        <v>146</v>
      </c>
      <c r="AJ9" s="19" t="s">
        <v>147</v>
      </c>
      <c r="AK9" s="19" t="s">
        <v>148</v>
      </c>
      <c r="AL9" s="19" t="s">
        <v>149</v>
      </c>
      <c r="AM9" s="19" t="s">
        <v>150</v>
      </c>
      <c r="AN9" s="19" t="s">
        <v>151</v>
      </c>
      <c r="AO9" s="19" t="s">
        <v>152</v>
      </c>
      <c r="AP9" s="52" t="s">
        <v>159</v>
      </c>
      <c r="AQ9" s="50" t="s">
        <v>160</v>
      </c>
      <c r="AR9" s="74"/>
      <c r="AS9" s="73"/>
    </row>
    <row r="10" spans="1:45" ht="76.5" x14ac:dyDescent="0.25">
      <c r="A10" s="94" t="s">
        <v>46</v>
      </c>
      <c r="B10" s="90" t="s">
        <v>75</v>
      </c>
      <c r="C10" s="90" t="s">
        <v>47</v>
      </c>
      <c r="D10" s="100">
        <f>(E10*AQ10)+(E13*AQ13)+(E11*AQ11)+(E12*AQ12)</f>
        <v>0.91818181818181821</v>
      </c>
      <c r="E10" s="46">
        <v>0.3</v>
      </c>
      <c r="F10" s="44" t="s">
        <v>82</v>
      </c>
      <c r="G10" s="44" t="s">
        <v>48</v>
      </c>
      <c r="H10" s="44" t="s">
        <v>48</v>
      </c>
      <c r="I10" s="44" t="s">
        <v>83</v>
      </c>
      <c r="J10" s="44" t="s">
        <v>50</v>
      </c>
      <c r="K10" s="44" t="s">
        <v>51</v>
      </c>
      <c r="L10" s="44" t="s">
        <v>52</v>
      </c>
      <c r="M10" s="44" t="s">
        <v>92</v>
      </c>
      <c r="N10" s="44" t="s">
        <v>71</v>
      </c>
      <c r="O10" s="12">
        <v>44378</v>
      </c>
      <c r="P10" s="13">
        <f t="shared" ref="P10:P28" si="0">COUNT(R10:AC10)</f>
        <v>11</v>
      </c>
      <c r="Q10" s="13" t="s">
        <v>107</v>
      </c>
      <c r="R10" s="33"/>
      <c r="S10" s="34">
        <v>9.0909090909090917</v>
      </c>
      <c r="T10" s="34">
        <v>9.0909090909090917</v>
      </c>
      <c r="U10" s="34">
        <v>9.0909090909090917</v>
      </c>
      <c r="V10" s="34">
        <v>9.0909090909090917</v>
      </c>
      <c r="W10" s="34">
        <v>9.0909090909090917</v>
      </c>
      <c r="X10" s="34">
        <v>9.0909090909090917</v>
      </c>
      <c r="Y10" s="34">
        <v>9.0909090909090917</v>
      </c>
      <c r="Z10" s="34">
        <v>9.0909090909090917</v>
      </c>
      <c r="AA10" s="34">
        <v>9.0909090909090917</v>
      </c>
      <c r="AB10" s="34">
        <v>9.0909090909090917</v>
      </c>
      <c r="AC10" s="34">
        <v>9.0909090909090917</v>
      </c>
      <c r="AD10" s="39"/>
      <c r="AE10" s="40">
        <v>9.0909090909090917</v>
      </c>
      <c r="AF10" s="40">
        <v>9.0909090909090917</v>
      </c>
      <c r="AG10" s="40">
        <v>9.0909090909090917</v>
      </c>
      <c r="AH10" s="40">
        <v>9.0909090909090917</v>
      </c>
      <c r="AI10" s="40">
        <v>9.0909090909090917</v>
      </c>
      <c r="AJ10" s="40">
        <v>9.0909090909090917</v>
      </c>
      <c r="AK10" s="40">
        <v>9.0909090909090917</v>
      </c>
      <c r="AL10" s="40">
        <v>9.0909090909090917</v>
      </c>
      <c r="AM10" s="40"/>
      <c r="AN10" s="40"/>
      <c r="AO10" s="40"/>
      <c r="AP10" s="14">
        <f>SUM(R10:Z10)/100</f>
        <v>0.72727272727272729</v>
      </c>
      <c r="AQ10" s="14">
        <f>(SUM(AD10:AO10))/(SUM(R10:AC10))</f>
        <v>0.72727272727272718</v>
      </c>
      <c r="AR10" s="35" t="s">
        <v>163</v>
      </c>
      <c r="AS10" s="54" t="s">
        <v>165</v>
      </c>
    </row>
    <row r="11" spans="1:45" ht="63.75" x14ac:dyDescent="0.25">
      <c r="A11" s="94"/>
      <c r="B11" s="90"/>
      <c r="C11" s="90"/>
      <c r="D11" s="100"/>
      <c r="E11" s="46">
        <v>0.2</v>
      </c>
      <c r="F11" s="49" t="s">
        <v>187</v>
      </c>
      <c r="G11" s="49" t="s">
        <v>48</v>
      </c>
      <c r="H11" s="49" t="s">
        <v>48</v>
      </c>
      <c r="I11" s="49" t="s">
        <v>83</v>
      </c>
      <c r="J11" s="49" t="s">
        <v>188</v>
      </c>
      <c r="K11" s="49" t="s">
        <v>53</v>
      </c>
      <c r="L11" s="49" t="s">
        <v>90</v>
      </c>
      <c r="M11" s="44" t="s">
        <v>72</v>
      </c>
      <c r="N11" s="49" t="s">
        <v>93</v>
      </c>
      <c r="O11" s="12">
        <v>44531</v>
      </c>
      <c r="P11" s="13">
        <f t="shared" si="0"/>
        <v>1</v>
      </c>
      <c r="Q11" s="13" t="s">
        <v>110</v>
      </c>
      <c r="R11" s="33"/>
      <c r="S11" s="34"/>
      <c r="T11" s="34"/>
      <c r="U11" s="34"/>
      <c r="V11" s="34"/>
      <c r="W11" s="34"/>
      <c r="X11" s="34"/>
      <c r="Y11" s="34"/>
      <c r="Z11" s="34">
        <v>100</v>
      </c>
      <c r="AA11" s="34"/>
      <c r="AB11" s="34"/>
      <c r="AC11" s="34"/>
      <c r="AD11" s="39"/>
      <c r="AE11" s="40"/>
      <c r="AF11" s="40"/>
      <c r="AG11" s="40"/>
      <c r="AH11" s="40"/>
      <c r="AI11" s="40"/>
      <c r="AJ11" s="40"/>
      <c r="AK11" s="40"/>
      <c r="AL11" s="40">
        <v>100</v>
      </c>
      <c r="AM11" s="40"/>
      <c r="AN11" s="40"/>
      <c r="AO11" s="40"/>
      <c r="AP11" s="14">
        <f>SUM(R11:Z11)/100</f>
        <v>1</v>
      </c>
      <c r="AQ11" s="14">
        <f>(SUM(AD11:AO11))/(SUM(R11:AC11))</f>
        <v>1</v>
      </c>
      <c r="AR11" s="35" t="s">
        <v>164</v>
      </c>
      <c r="AS11" s="54" t="s">
        <v>166</v>
      </c>
    </row>
    <row r="12" spans="1:45" ht="63.75" x14ac:dyDescent="0.25">
      <c r="A12" s="94"/>
      <c r="B12" s="90"/>
      <c r="C12" s="90"/>
      <c r="D12" s="100"/>
      <c r="E12" s="15">
        <v>0.25</v>
      </c>
      <c r="F12" s="49" t="s">
        <v>153</v>
      </c>
      <c r="G12" s="49" t="s">
        <v>48</v>
      </c>
      <c r="H12" s="49" t="s">
        <v>48</v>
      </c>
      <c r="I12" s="49" t="s">
        <v>83</v>
      </c>
      <c r="J12" s="49" t="s">
        <v>86</v>
      </c>
      <c r="K12" s="49" t="s">
        <v>88</v>
      </c>
      <c r="L12" s="49" t="s">
        <v>90</v>
      </c>
      <c r="M12" s="44" t="s">
        <v>91</v>
      </c>
      <c r="N12" s="49" t="s">
        <v>93</v>
      </c>
      <c r="O12" s="12">
        <v>44501</v>
      </c>
      <c r="P12" s="13">
        <f t="shared" si="0"/>
        <v>1</v>
      </c>
      <c r="Q12" s="13" t="s">
        <v>110</v>
      </c>
      <c r="R12" s="33"/>
      <c r="S12" s="34"/>
      <c r="T12" s="34"/>
      <c r="U12" s="34"/>
      <c r="V12" s="34"/>
      <c r="W12" s="34"/>
      <c r="X12" s="34"/>
      <c r="Y12" s="37"/>
      <c r="Z12" s="34">
        <v>100</v>
      </c>
      <c r="AA12" s="37"/>
      <c r="AB12" s="34"/>
      <c r="AC12" s="34"/>
      <c r="AD12" s="39"/>
      <c r="AE12" s="40"/>
      <c r="AF12" s="40"/>
      <c r="AG12" s="40"/>
      <c r="AH12" s="40"/>
      <c r="AI12" s="40"/>
      <c r="AJ12" s="40"/>
      <c r="AK12" s="40"/>
      <c r="AL12" s="40">
        <v>100</v>
      </c>
      <c r="AM12" s="40"/>
      <c r="AN12" s="40"/>
      <c r="AO12" s="40"/>
      <c r="AP12" s="14">
        <f t="shared" ref="AP12:AP13" si="1">SUM(R12:Z12)/100</f>
        <v>1</v>
      </c>
      <c r="AQ12" s="14">
        <f>(SUM(AD12:AO12))/(SUM(R12:AC12))</f>
        <v>1</v>
      </c>
      <c r="AR12" s="35" t="s">
        <v>164</v>
      </c>
      <c r="AS12" s="54" t="s">
        <v>166</v>
      </c>
    </row>
    <row r="13" spans="1:45" ht="63.75" x14ac:dyDescent="0.25">
      <c r="A13" s="94"/>
      <c r="B13" s="90"/>
      <c r="C13" s="90"/>
      <c r="D13" s="100"/>
      <c r="E13" s="46">
        <v>0.25</v>
      </c>
      <c r="F13" s="44" t="s">
        <v>84</v>
      </c>
      <c r="G13" s="44" t="s">
        <v>48</v>
      </c>
      <c r="H13" s="44" t="s">
        <v>85</v>
      </c>
      <c r="I13" s="44" t="s">
        <v>83</v>
      </c>
      <c r="J13" s="44" t="s">
        <v>87</v>
      </c>
      <c r="K13" s="44" t="s">
        <v>54</v>
      </c>
      <c r="L13" s="44" t="s">
        <v>89</v>
      </c>
      <c r="M13" s="44" t="s">
        <v>73</v>
      </c>
      <c r="N13" s="49" t="s">
        <v>93</v>
      </c>
      <c r="O13" s="12">
        <v>44378</v>
      </c>
      <c r="P13" s="13">
        <f t="shared" si="0"/>
        <v>1</v>
      </c>
      <c r="Q13" s="13" t="s">
        <v>110</v>
      </c>
      <c r="R13" s="34"/>
      <c r="S13" s="34"/>
      <c r="T13" s="34"/>
      <c r="U13" s="34"/>
      <c r="V13" s="34"/>
      <c r="W13" s="34"/>
      <c r="X13" s="34">
        <v>100</v>
      </c>
      <c r="Y13" s="34"/>
      <c r="Z13" s="34"/>
      <c r="AA13" s="34"/>
      <c r="AB13" s="34"/>
      <c r="AC13" s="34"/>
      <c r="AD13" s="39"/>
      <c r="AE13" s="40"/>
      <c r="AF13" s="40"/>
      <c r="AG13" s="40"/>
      <c r="AH13" s="40"/>
      <c r="AI13" s="40"/>
      <c r="AJ13" s="40">
        <v>100</v>
      </c>
      <c r="AK13" s="40"/>
      <c r="AL13" s="40"/>
      <c r="AM13" s="40"/>
      <c r="AN13" s="40"/>
      <c r="AO13" s="40"/>
      <c r="AP13" s="14">
        <f t="shared" si="1"/>
        <v>1</v>
      </c>
      <c r="AQ13" s="14">
        <f>(SUM(AD13:AO13))/(SUM(R13:AC13))</f>
        <v>1</v>
      </c>
      <c r="AR13" s="35" t="s">
        <v>162</v>
      </c>
      <c r="AS13" s="54" t="s">
        <v>167</v>
      </c>
    </row>
    <row r="14" spans="1:45" ht="63.75" x14ac:dyDescent="0.25">
      <c r="A14" s="94"/>
      <c r="B14" s="96" t="s">
        <v>77</v>
      </c>
      <c r="C14" s="96" t="s">
        <v>55</v>
      </c>
      <c r="D14" s="98">
        <f>(E14*AQ14)+(E15*AQ15)+(E16*AQ16)+(E17*AQ17)+(E18*AQ18)</f>
        <v>0.74650285845332287</v>
      </c>
      <c r="E14" s="48">
        <v>0.2</v>
      </c>
      <c r="F14" s="45" t="s">
        <v>154</v>
      </c>
      <c r="G14" s="45" t="s">
        <v>48</v>
      </c>
      <c r="H14" s="45" t="s">
        <v>95</v>
      </c>
      <c r="I14" s="45" t="s">
        <v>83</v>
      </c>
      <c r="J14" s="45" t="s">
        <v>96</v>
      </c>
      <c r="K14" s="45" t="s">
        <v>97</v>
      </c>
      <c r="L14" s="45" t="s">
        <v>56</v>
      </c>
      <c r="M14" s="45" t="s">
        <v>99</v>
      </c>
      <c r="N14" s="45" t="s">
        <v>98</v>
      </c>
      <c r="O14" s="23">
        <v>44562</v>
      </c>
      <c r="P14" s="24">
        <f t="shared" si="0"/>
        <v>12</v>
      </c>
      <c r="Q14" s="24" t="s">
        <v>109</v>
      </c>
      <c r="R14" s="26">
        <f>(100/'[1]Plan de trabajo anual 2022'!$K$157)*'[1]Plan de trabajo anual 2022'!K155</f>
        <v>3.7037037037037037</v>
      </c>
      <c r="S14" s="26">
        <f>(100/'[1]Plan de trabajo anual 2022'!$K$157)*'[1]Plan de trabajo anual 2022'!L155</f>
        <v>11.111111111111111</v>
      </c>
      <c r="T14" s="26">
        <f>(100/'[1]Plan de trabajo anual 2022'!$K$157)*'[1]Plan de trabajo anual 2022'!M155</f>
        <v>11.111111111111111</v>
      </c>
      <c r="U14" s="26">
        <f>(100/'[1]Plan de trabajo anual 2022'!$K$157)*'[1]Plan de trabajo anual 2022'!N155</f>
        <v>11.111111111111111</v>
      </c>
      <c r="V14" s="26">
        <f>(100/'[1]Plan de trabajo anual 2022'!$K$157)*'[1]Plan de trabajo anual 2022'!O155</f>
        <v>7.4074074074074074</v>
      </c>
      <c r="W14" s="26">
        <f>(100/'[1]Plan de trabajo anual 2022'!$K$157)*'[1]Plan de trabajo anual 2022'!P155</f>
        <v>11.111111111111111</v>
      </c>
      <c r="X14" s="26">
        <f>(100/'[1]Plan de trabajo anual 2022'!$K$157)*'[1]Plan de trabajo anual 2022'!Q155</f>
        <v>3.7037037037037037</v>
      </c>
      <c r="Y14" s="26">
        <f>(100/'[1]Plan de trabajo anual 2022'!$K$157)*'[1]Plan de trabajo anual 2022'!R155</f>
        <v>11.111111111111111</v>
      </c>
      <c r="Z14" s="26">
        <f>(100/'[1]Plan de trabajo anual 2022'!$K$157)*'[1]Plan de trabajo anual 2022'!S155</f>
        <v>7.4074074074074074</v>
      </c>
      <c r="AA14" s="26">
        <f>(100/'[1]Plan de trabajo anual 2022'!$K$157)*'[1]Plan de trabajo anual 2022'!T155</f>
        <v>11.111111111111111</v>
      </c>
      <c r="AB14" s="26">
        <f>(100/'[1]Plan de trabajo anual 2022'!$K$157)*'[1]Plan de trabajo anual 2022'!U155</f>
        <v>3.7037037037037037</v>
      </c>
      <c r="AC14" s="26">
        <f>(100/'[1]Plan de trabajo anual 2022'!$K$157)*'[1]Plan de trabajo anual 2022'!V155</f>
        <v>7.4074074074074074</v>
      </c>
      <c r="AD14" s="31">
        <f>R14*'[1]Plan de trabajo anual 2022'!K156</f>
        <v>3.7037037037037037</v>
      </c>
      <c r="AE14" s="31">
        <f>S14*'[1]Plan de trabajo anual 2022'!L156</f>
        <v>11.111111111111111</v>
      </c>
      <c r="AF14" s="31">
        <f>T14*'[1]Plan de trabajo anual 2022'!M156</f>
        <v>11.111111111111111</v>
      </c>
      <c r="AG14" s="31">
        <f>U14*'[1]Plan de trabajo anual 2022'!N156</f>
        <v>11.111111111111111</v>
      </c>
      <c r="AH14" s="31">
        <f>V14*'[1]Plan de trabajo anual 2022'!O156</f>
        <v>7.4074074074074074</v>
      </c>
      <c r="AI14" s="31">
        <f>W14*'[1]Plan de trabajo anual 2022'!P156</f>
        <v>11.111111111111111</v>
      </c>
      <c r="AJ14" s="31">
        <f>X14*'[1]Plan de trabajo anual 2022'!Q156</f>
        <v>3.7037037037037037</v>
      </c>
      <c r="AK14" s="31">
        <f>Y14*'[1]Plan de trabajo anual 2022'!R156</f>
        <v>7.4074074074074066</v>
      </c>
      <c r="AL14" s="31">
        <f>Z14*'[1]Plan de trabajo anual 2022'!S156</f>
        <v>7.4074074074074074</v>
      </c>
      <c r="AM14" s="31">
        <f>AA14*'[1]Plan de trabajo anual 2022'!T156</f>
        <v>0</v>
      </c>
      <c r="AN14" s="31">
        <f>AB14*'[1]Plan de trabajo anual 2022'!U156</f>
        <v>0</v>
      </c>
      <c r="AO14" s="31">
        <f>AC14*'[1]Plan de trabajo anual 2022'!V156</f>
        <v>0</v>
      </c>
      <c r="AP14" s="27">
        <f>SUM(R14:Z14)/100</f>
        <v>0.77777777777777768</v>
      </c>
      <c r="AQ14" s="27">
        <f>(SUM($AD$14:$AO$14))/(SUM($R$14:$AC$14))</f>
        <v>0.74074074074074081</v>
      </c>
      <c r="AR14" s="28" t="s">
        <v>163</v>
      </c>
      <c r="AS14" s="55" t="s">
        <v>168</v>
      </c>
    </row>
    <row r="15" spans="1:45" ht="63.75" x14ac:dyDescent="0.25">
      <c r="A15" s="94"/>
      <c r="B15" s="96"/>
      <c r="C15" s="96"/>
      <c r="D15" s="98"/>
      <c r="E15" s="48">
        <v>0.2</v>
      </c>
      <c r="F15" s="45" t="s">
        <v>118</v>
      </c>
      <c r="G15" s="45" t="s">
        <v>48</v>
      </c>
      <c r="H15" s="45" t="s">
        <v>95</v>
      </c>
      <c r="I15" s="45" t="s">
        <v>83</v>
      </c>
      <c r="J15" s="45" t="s">
        <v>96</v>
      </c>
      <c r="K15" s="45" t="s">
        <v>97</v>
      </c>
      <c r="L15" s="45" t="s">
        <v>56</v>
      </c>
      <c r="M15" s="45" t="s">
        <v>99</v>
      </c>
      <c r="N15" s="45" t="s">
        <v>98</v>
      </c>
      <c r="O15" s="23">
        <v>44562</v>
      </c>
      <c r="P15" s="24">
        <f t="shared" si="0"/>
        <v>12</v>
      </c>
      <c r="Q15" s="24" t="s">
        <v>109</v>
      </c>
      <c r="R15" s="26">
        <f>(100/'[1]Plan de trabajo anual 2022'!$K$79)*'[1]Plan de trabajo anual 2022'!K77</f>
        <v>3.3333333333333335</v>
      </c>
      <c r="S15" s="26">
        <f>(100/'[1]Plan de trabajo anual 2022'!$K$79)*'[1]Plan de trabajo anual 2022'!L77</f>
        <v>6.666666666666667</v>
      </c>
      <c r="T15" s="26">
        <f>(100/'[1]Plan de trabajo anual 2022'!$K$79)*'[1]Plan de trabajo anual 2022'!M77</f>
        <v>13.333333333333334</v>
      </c>
      <c r="U15" s="26">
        <f>(100/'[1]Plan de trabajo anual 2022'!$K$79)*'[1]Plan de trabajo anual 2022'!N77</f>
        <v>10</v>
      </c>
      <c r="V15" s="26">
        <f>(100/'[1]Plan de trabajo anual 2022'!$K$79)*'[1]Plan de trabajo anual 2022'!O77</f>
        <v>6.666666666666667</v>
      </c>
      <c r="W15" s="26">
        <f>(100/'[1]Plan de trabajo anual 2022'!$K$79)*'[1]Plan de trabajo anual 2022'!P77</f>
        <v>10</v>
      </c>
      <c r="X15" s="26">
        <f>(100/'[1]Plan de trabajo anual 2022'!$K$79)*'[1]Plan de trabajo anual 2022'!Q77</f>
        <v>10</v>
      </c>
      <c r="Y15" s="26">
        <f>(100/'[1]Plan de trabajo anual 2022'!$K$79)*'[1]Plan de trabajo anual 2022'!R77</f>
        <v>6.666666666666667</v>
      </c>
      <c r="Z15" s="26">
        <f>(100/'[1]Plan de trabajo anual 2022'!$K$79)*'[1]Plan de trabajo anual 2022'!S77</f>
        <v>13.333333333333334</v>
      </c>
      <c r="AA15" s="26">
        <f>(100/'[1]Plan de trabajo anual 2022'!$K$79)*'[1]Plan de trabajo anual 2022'!T77</f>
        <v>6.666666666666667</v>
      </c>
      <c r="AB15" s="26">
        <f>(100/'[1]Plan de trabajo anual 2022'!$K$79)*'[1]Plan de trabajo anual 2022'!U77</f>
        <v>10</v>
      </c>
      <c r="AC15" s="26">
        <f>(100/'[1]Plan de trabajo anual 2022'!$K$79)*'[1]Plan de trabajo anual 2022'!V77</f>
        <v>3.3333333333333335</v>
      </c>
      <c r="AD15" s="31">
        <f>R15*'[1]Plan de trabajo anual 2022'!K78</f>
        <v>3.3333333333333335</v>
      </c>
      <c r="AE15" s="31">
        <f>S15*'[1]Plan de trabajo anual 2022'!L78</f>
        <v>6.666666666666667</v>
      </c>
      <c r="AF15" s="31">
        <f>T15*'[1]Plan de trabajo anual 2022'!M78</f>
        <v>13.333333333333334</v>
      </c>
      <c r="AG15" s="31">
        <f>U15*'[1]Plan de trabajo anual 2022'!N78</f>
        <v>10</v>
      </c>
      <c r="AH15" s="31">
        <f>V15*'[1]Plan de trabajo anual 2022'!O78</f>
        <v>6.666666666666667</v>
      </c>
      <c r="AI15" s="31">
        <f>W15*'[1]Plan de trabajo anual 2022'!P78</f>
        <v>10</v>
      </c>
      <c r="AJ15" s="31">
        <f>X15*'[1]Plan de trabajo anual 2022'!Q78</f>
        <v>6.6666666666666661</v>
      </c>
      <c r="AK15" s="31">
        <f>Y15*'[1]Plan de trabajo anual 2022'!R78</f>
        <v>6.666666666666667</v>
      </c>
      <c r="AL15" s="31">
        <f>Z15*'[1]Plan de trabajo anual 2022'!S78</f>
        <v>10</v>
      </c>
      <c r="AM15" s="31">
        <f>AA15*'[1]Plan de trabajo anual 2022'!T78</f>
        <v>0</v>
      </c>
      <c r="AN15" s="31">
        <f>AB15*'[1]Plan de trabajo anual 2022'!U78</f>
        <v>0</v>
      </c>
      <c r="AO15" s="31">
        <f>AC15*'[1]Plan de trabajo anual 2022'!V78</f>
        <v>0</v>
      </c>
      <c r="AP15" s="27">
        <f t="shared" ref="AP15:AP17" si="2">SUM(R15:Z15)/100</f>
        <v>0.8</v>
      </c>
      <c r="AQ15" s="27">
        <f>(SUM($AD$15:$AO$15))/(SUM($R$15:$AC$15))</f>
        <v>0.73333333333333328</v>
      </c>
      <c r="AR15" s="29" t="s">
        <v>176</v>
      </c>
      <c r="AS15" s="55" t="s">
        <v>168</v>
      </c>
    </row>
    <row r="16" spans="1:45" ht="63.75" x14ac:dyDescent="0.25">
      <c r="A16" s="94"/>
      <c r="B16" s="96"/>
      <c r="C16" s="96"/>
      <c r="D16" s="98"/>
      <c r="E16" s="48">
        <v>0.2</v>
      </c>
      <c r="F16" s="45" t="s">
        <v>119</v>
      </c>
      <c r="G16" s="45" t="s">
        <v>48</v>
      </c>
      <c r="H16" s="45" t="s">
        <v>95</v>
      </c>
      <c r="I16" s="45" t="s">
        <v>83</v>
      </c>
      <c r="J16" s="45" t="s">
        <v>96</v>
      </c>
      <c r="K16" s="45" t="s">
        <v>97</v>
      </c>
      <c r="L16" s="45" t="s">
        <v>56</v>
      </c>
      <c r="M16" s="45" t="s">
        <v>99</v>
      </c>
      <c r="N16" s="45" t="s">
        <v>98</v>
      </c>
      <c r="O16" s="23">
        <v>44562</v>
      </c>
      <c r="P16" s="24">
        <f t="shared" si="0"/>
        <v>12</v>
      </c>
      <c r="Q16" s="24" t="s">
        <v>109</v>
      </c>
      <c r="R16" s="26">
        <f>(100/'[1]Plan de trabajo anual 2022'!$K$99)*'[1]Plan de trabajo anual 2022'!K97</f>
        <v>5.2631578947368425</v>
      </c>
      <c r="S16" s="26">
        <f>(100/'[1]Plan de trabajo anual 2022'!$K$99)*'[1]Plan de trabajo anual 2022'!L97</f>
        <v>10.526315789473685</v>
      </c>
      <c r="T16" s="26">
        <f>(100/'[1]Plan de trabajo anual 2022'!$K$99)*'[1]Plan de trabajo anual 2022'!M97</f>
        <v>5.2631578947368425</v>
      </c>
      <c r="U16" s="26">
        <f>(100/'[1]Plan de trabajo anual 2022'!$K$99)*'[1]Plan de trabajo anual 2022'!N97</f>
        <v>10.526315789473685</v>
      </c>
      <c r="V16" s="26">
        <f>(100/'[1]Plan de trabajo anual 2022'!$K$99)*'[1]Plan de trabajo anual 2022'!O97</f>
        <v>5.2631578947368425</v>
      </c>
      <c r="W16" s="26">
        <f>(100/'[1]Plan de trabajo anual 2022'!$K$99)*'[1]Plan de trabajo anual 2022'!P97</f>
        <v>5.2631578947368425</v>
      </c>
      <c r="X16" s="26">
        <f>(100/'[1]Plan de trabajo anual 2022'!$K$99)*'[1]Plan de trabajo anual 2022'!Q97</f>
        <v>5.2631578947368425</v>
      </c>
      <c r="Y16" s="26">
        <f>(100/'[1]Plan de trabajo anual 2022'!$K$99)*'[1]Plan de trabajo anual 2022'!R97</f>
        <v>10.526315789473685</v>
      </c>
      <c r="Z16" s="26">
        <f>(100/'[1]Plan de trabajo anual 2022'!$K$99)*'[1]Plan de trabajo anual 2022'!S97</f>
        <v>15.789473684210527</v>
      </c>
      <c r="AA16" s="26">
        <f>(100/'[1]Plan de trabajo anual 2022'!$K$99)*'[1]Plan de trabajo anual 2022'!T97</f>
        <v>15.789473684210527</v>
      </c>
      <c r="AB16" s="26">
        <f>(100/'[1]Plan de trabajo anual 2022'!$K$99)*'[1]Plan de trabajo anual 2022'!U97</f>
        <v>5.2631578947368425</v>
      </c>
      <c r="AC16" s="26">
        <f>(100/'[1]Plan de trabajo anual 2022'!$K$99)*'[1]Plan de trabajo anual 2022'!V97</f>
        <v>5.2631578947368425</v>
      </c>
      <c r="AD16" s="31">
        <f>R16*'[1]Plan de trabajo anual 2022'!K98</f>
        <v>5.2631578947368425</v>
      </c>
      <c r="AE16" s="31">
        <f>S16*'[1]Plan de trabajo anual 2022'!L98</f>
        <v>10.526315789473685</v>
      </c>
      <c r="AF16" s="31">
        <f>T16*'[1]Plan de trabajo anual 2022'!M98</f>
        <v>5.2631578947368425</v>
      </c>
      <c r="AG16" s="31">
        <f>U16*'[1]Plan de trabajo anual 2022'!N98</f>
        <v>10.526315789473685</v>
      </c>
      <c r="AH16" s="31">
        <f>V16*'[1]Plan de trabajo anual 2022'!O98</f>
        <v>5.2631578947368425</v>
      </c>
      <c r="AI16" s="31">
        <f>W16*'[1]Plan de trabajo anual 2022'!P98</f>
        <v>5.2631578947368425</v>
      </c>
      <c r="AJ16" s="31">
        <f>X16*'[1]Plan de trabajo anual 2022'!Q98</f>
        <v>5.2631578947368425</v>
      </c>
      <c r="AK16" s="31">
        <f>Y16*'[1]Plan de trabajo anual 2022'!R98</f>
        <v>10.526315789473685</v>
      </c>
      <c r="AL16" s="31">
        <f>Z16*'[1]Plan de trabajo anual 2022'!S98</f>
        <v>10.526315789473685</v>
      </c>
      <c r="AM16" s="31">
        <f>AA16*'[1]Plan de trabajo anual 2022'!T98</f>
        <v>0</v>
      </c>
      <c r="AN16" s="31">
        <f>AB16*'[1]Plan de trabajo anual 2022'!U98</f>
        <v>0</v>
      </c>
      <c r="AO16" s="31">
        <f>AC16*'[1]Plan de trabajo anual 2022'!V98</f>
        <v>0</v>
      </c>
      <c r="AP16" s="27">
        <f t="shared" si="2"/>
        <v>0.73684210526315796</v>
      </c>
      <c r="AQ16" s="27">
        <f>(SUM($AD$16:$AO$16))/(SUM($R$16:$AC$16))</f>
        <v>0.68421052631578938</v>
      </c>
      <c r="AR16" s="29" t="s">
        <v>176</v>
      </c>
      <c r="AS16" s="55" t="s">
        <v>168</v>
      </c>
    </row>
    <row r="17" spans="1:45" ht="63.75" x14ac:dyDescent="0.25">
      <c r="A17" s="94"/>
      <c r="B17" s="96"/>
      <c r="C17" s="96"/>
      <c r="D17" s="98"/>
      <c r="E17" s="48">
        <v>0.2</v>
      </c>
      <c r="F17" s="45" t="s">
        <v>120</v>
      </c>
      <c r="G17" s="45" t="s">
        <v>48</v>
      </c>
      <c r="H17" s="45" t="s">
        <v>48</v>
      </c>
      <c r="I17" s="45" t="s">
        <v>94</v>
      </c>
      <c r="J17" s="45" t="s">
        <v>96</v>
      </c>
      <c r="K17" s="45" t="s">
        <v>97</v>
      </c>
      <c r="L17" s="45" t="s">
        <v>56</v>
      </c>
      <c r="M17" s="45" t="s">
        <v>99</v>
      </c>
      <c r="N17" s="45" t="s">
        <v>100</v>
      </c>
      <c r="O17" s="23">
        <v>44562</v>
      </c>
      <c r="P17" s="24">
        <f t="shared" si="0"/>
        <v>12</v>
      </c>
      <c r="Q17" s="24" t="s">
        <v>109</v>
      </c>
      <c r="R17" s="26">
        <f>(100/'[1]Plan de trabajo anual 2022'!$K$137)*'[1]Plan de trabajo anual 2022'!K135</f>
        <v>5.882352941176471</v>
      </c>
      <c r="S17" s="26">
        <f>(100/'[1]Plan de trabajo anual 2022'!$K$137)*'[1]Plan de trabajo anual 2022'!L135</f>
        <v>5.882352941176471</v>
      </c>
      <c r="T17" s="26">
        <f>(100/'[1]Plan de trabajo anual 2022'!$K$137)*'[1]Plan de trabajo anual 2022'!M135</f>
        <v>11.764705882352942</v>
      </c>
      <c r="U17" s="26">
        <f>(100/'[1]Plan de trabajo anual 2022'!$K$137)*'[1]Plan de trabajo anual 2022'!N135</f>
        <v>11.764705882352942</v>
      </c>
      <c r="V17" s="26">
        <f>(100/'[1]Plan de trabajo anual 2022'!$K$137)*'[1]Plan de trabajo anual 2022'!O135</f>
        <v>5.882352941176471</v>
      </c>
      <c r="W17" s="26">
        <f>(100/'[1]Plan de trabajo anual 2022'!$K$137)*'[1]Plan de trabajo anual 2022'!P135</f>
        <v>17.647058823529413</v>
      </c>
      <c r="X17" s="26">
        <f>(100/'[1]Plan de trabajo anual 2022'!$K$137)*'[1]Plan de trabajo anual 2022'!Q135</f>
        <v>5.882352941176471</v>
      </c>
      <c r="Y17" s="26">
        <f>(100/'[1]Plan de trabajo anual 2022'!$K$137)*'[1]Plan de trabajo anual 2022'!R135</f>
        <v>5.882352941176471</v>
      </c>
      <c r="Z17" s="26">
        <f>(100/'[1]Plan de trabajo anual 2022'!$K$137)*'[1]Plan de trabajo anual 2022'!S135</f>
        <v>11.764705882352942</v>
      </c>
      <c r="AA17" s="26">
        <f>(100/'[1]Plan de trabajo anual 2022'!$K$137)*'[1]Plan de trabajo anual 2022'!T135</f>
        <v>5.882352941176471</v>
      </c>
      <c r="AB17" s="26">
        <f>(100/'[1]Plan de trabajo anual 2022'!$K$137)*'[1]Plan de trabajo anual 2022'!U135</f>
        <v>5.882352941176471</v>
      </c>
      <c r="AC17" s="26">
        <f>(100/'[1]Plan de trabajo anual 2022'!$K$137)*'[1]Plan de trabajo anual 2022'!V135</f>
        <v>5.882352941176471</v>
      </c>
      <c r="AD17" s="31">
        <f>R17*'[1]Plan de trabajo anual 2022'!K136</f>
        <v>5.882352941176471</v>
      </c>
      <c r="AE17" s="31">
        <f>S17*'[1]Plan de trabajo anual 2022'!L136</f>
        <v>5.882352941176471</v>
      </c>
      <c r="AF17" s="31">
        <f>T17*'[1]Plan de trabajo anual 2022'!M136</f>
        <v>5.882352941176471</v>
      </c>
      <c r="AG17" s="31">
        <f>U17*'[1]Plan de trabajo anual 2022'!N136</f>
        <v>11.764705882352942</v>
      </c>
      <c r="AH17" s="31">
        <f>V17*'[1]Plan de trabajo anual 2022'!O136</f>
        <v>5.882352941176471</v>
      </c>
      <c r="AI17" s="31">
        <f>W17*'[1]Plan de trabajo anual 2022'!P136</f>
        <v>17.647058823529413</v>
      </c>
      <c r="AJ17" s="31">
        <f>X17*'[1]Plan de trabajo anual 2022'!Q136</f>
        <v>5.882352941176471</v>
      </c>
      <c r="AK17" s="31">
        <f>Y17*'[1]Plan de trabajo anual 2022'!R136</f>
        <v>5.882352941176471</v>
      </c>
      <c r="AL17" s="31">
        <f>Z17*'[1]Plan de trabajo anual 2022'!S136</f>
        <v>11.764705882352942</v>
      </c>
      <c r="AM17" s="31">
        <f>AA17*'[1]Plan de trabajo anual 2022'!T136</f>
        <v>0</v>
      </c>
      <c r="AN17" s="31">
        <f>AB17*'[1]Plan de trabajo anual 2022'!U136</f>
        <v>0</v>
      </c>
      <c r="AO17" s="31">
        <f>AC17*'[1]Plan de trabajo anual 2022'!V136</f>
        <v>0</v>
      </c>
      <c r="AP17" s="27">
        <f t="shared" si="2"/>
        <v>0.82352941176470595</v>
      </c>
      <c r="AQ17" s="27">
        <f>(SUM($AD$17:$AO$17))/(SUM($R$17:$AC$17))</f>
        <v>0.76470588235294135</v>
      </c>
      <c r="AR17" s="29" t="s">
        <v>176</v>
      </c>
      <c r="AS17" s="55" t="s">
        <v>168</v>
      </c>
    </row>
    <row r="18" spans="1:45" ht="63.75" x14ac:dyDescent="0.25">
      <c r="A18" s="94"/>
      <c r="B18" s="96"/>
      <c r="C18" s="96"/>
      <c r="D18" s="98"/>
      <c r="E18" s="48">
        <v>0.2</v>
      </c>
      <c r="F18" s="45" t="s">
        <v>121</v>
      </c>
      <c r="G18" s="45" t="s">
        <v>48</v>
      </c>
      <c r="H18" s="45" t="s">
        <v>95</v>
      </c>
      <c r="I18" s="45" t="s">
        <v>83</v>
      </c>
      <c r="J18" s="45" t="s">
        <v>96</v>
      </c>
      <c r="K18" s="45" t="s">
        <v>97</v>
      </c>
      <c r="L18" s="45" t="s">
        <v>56</v>
      </c>
      <c r="M18" s="45" t="s">
        <v>99</v>
      </c>
      <c r="N18" s="45" t="s">
        <v>98</v>
      </c>
      <c r="O18" s="23">
        <v>44562</v>
      </c>
      <c r="P18" s="24">
        <f t="shared" si="0"/>
        <v>12</v>
      </c>
      <c r="Q18" s="24" t="s">
        <v>109</v>
      </c>
      <c r="R18" s="26">
        <f>(100/'[1]Plan de trabajo anual 2022'!$K$121)*'[1]Plan de trabajo anual 2022'!K119</f>
        <v>4.7619047619047619</v>
      </c>
      <c r="S18" s="26">
        <f>(100/'[1]Plan de trabajo anual 2022'!$K$121)*'[1]Plan de trabajo anual 2022'!L119</f>
        <v>4.7619047619047619</v>
      </c>
      <c r="T18" s="26">
        <f>(100/'[1]Plan de trabajo anual 2022'!$K$121)*'[1]Plan de trabajo anual 2022'!M119</f>
        <v>4.7619047619047619</v>
      </c>
      <c r="U18" s="26">
        <f>(100/'[1]Plan de trabajo anual 2022'!$K$121)*'[1]Plan de trabajo anual 2022'!N119</f>
        <v>9.5238095238095237</v>
      </c>
      <c r="V18" s="26">
        <f>(100/'[1]Plan de trabajo anual 2022'!$K$121)*'[1]Plan de trabajo anual 2022'!O119</f>
        <v>9.5238095238095237</v>
      </c>
      <c r="W18" s="26">
        <f>(100/'[1]Plan de trabajo anual 2022'!$K$121)*'[1]Plan de trabajo anual 2022'!P119</f>
        <v>19.047619047619047</v>
      </c>
      <c r="X18" s="26">
        <f>(100/'[1]Plan de trabajo anual 2022'!$K$121)*'[1]Plan de trabajo anual 2022'!Q119</f>
        <v>14.285714285714285</v>
      </c>
      <c r="Y18" s="26">
        <f>(100/'[1]Plan de trabajo anual 2022'!$K$121)*'[1]Plan de trabajo anual 2022'!R119</f>
        <v>9.5238095238095237</v>
      </c>
      <c r="Z18" s="26">
        <f>(100/'[1]Plan de trabajo anual 2022'!$K$121)*'[1]Plan de trabajo anual 2022'!S119</f>
        <v>4.7619047619047619</v>
      </c>
      <c r="AA18" s="26">
        <f>(100/'[1]Plan de trabajo anual 2022'!$K$121)*'[1]Plan de trabajo anual 2022'!T119</f>
        <v>4.7619047619047619</v>
      </c>
      <c r="AB18" s="26">
        <f>(100/'[1]Plan de trabajo anual 2022'!$K$121)*'[1]Plan de trabajo anual 2022'!U119</f>
        <v>9.5238095238095237</v>
      </c>
      <c r="AC18" s="26">
        <f>(100/'[1]Plan de trabajo anual 2022'!$K$121)*'[1]Plan de trabajo anual 2022'!V119</f>
        <v>4.7619047619047619</v>
      </c>
      <c r="AD18" s="31">
        <f>R18*'[1]Plan de trabajo anual 2022'!K120</f>
        <v>4.7619047619047619</v>
      </c>
      <c r="AE18" s="31">
        <f>S18*'[1]Plan de trabajo anual 2022'!L120</f>
        <v>4.7619047619047619</v>
      </c>
      <c r="AF18" s="31">
        <f>T18*'[1]Plan de trabajo anual 2022'!M120</f>
        <v>4.7619047619047619</v>
      </c>
      <c r="AG18" s="31">
        <f>U18*'[1]Plan de trabajo anual 2022'!N120</f>
        <v>9.5238095238095237</v>
      </c>
      <c r="AH18" s="31">
        <f>V18*'[1]Plan de trabajo anual 2022'!O120</f>
        <v>9.5238095238095237</v>
      </c>
      <c r="AI18" s="31">
        <f>W18*'[1]Plan de trabajo anual 2022'!P120</f>
        <v>19.047619047619047</v>
      </c>
      <c r="AJ18" s="31">
        <f>X18*'[1]Plan de trabajo anual 2022'!Q120</f>
        <v>14.285714285714285</v>
      </c>
      <c r="AK18" s="31">
        <f>Y18*'[1]Plan de trabajo anual 2022'!R120</f>
        <v>9.5238095238095237</v>
      </c>
      <c r="AL18" s="31">
        <f>Z18*'[1]Plan de trabajo anual 2022'!S120</f>
        <v>4.7619047619047619</v>
      </c>
      <c r="AM18" s="31">
        <f>AA18*'[1]Plan de trabajo anual 2022'!T120</f>
        <v>0</v>
      </c>
      <c r="AN18" s="31">
        <f>AB18*'[1]Plan de trabajo anual 2022'!U120</f>
        <v>0</v>
      </c>
      <c r="AO18" s="31">
        <f>AC18*'[1]Plan de trabajo anual 2022'!V120</f>
        <v>0</v>
      </c>
      <c r="AP18" s="27">
        <f>SUM(R18:Z18)/100</f>
        <v>0.80952380952380931</v>
      </c>
      <c r="AQ18" s="27">
        <f>(SUM($AD$18:$AO$18))/(SUM($R$18:$AC$18))</f>
        <v>0.80952380952380953</v>
      </c>
      <c r="AR18" s="29" t="s">
        <v>162</v>
      </c>
      <c r="AS18" s="55" t="s">
        <v>168</v>
      </c>
    </row>
    <row r="19" spans="1:45" ht="76.5" x14ac:dyDescent="0.25">
      <c r="A19" s="94"/>
      <c r="B19" s="90" t="s">
        <v>78</v>
      </c>
      <c r="C19" s="90" t="s">
        <v>57</v>
      </c>
      <c r="D19" s="100">
        <f>(E20*AQ20)+(E21*AQ21)+(E22*AQ22)+(E19*AQ19)</f>
        <v>0.998</v>
      </c>
      <c r="E19" s="47">
        <v>0.6</v>
      </c>
      <c r="F19" s="44" t="s">
        <v>101</v>
      </c>
      <c r="G19" s="44" t="s">
        <v>48</v>
      </c>
      <c r="H19" s="44" t="s">
        <v>95</v>
      </c>
      <c r="I19" s="44" t="s">
        <v>83</v>
      </c>
      <c r="J19" s="44" t="s">
        <v>102</v>
      </c>
      <c r="K19" s="44" t="s">
        <v>103</v>
      </c>
      <c r="L19" s="44" t="s">
        <v>104</v>
      </c>
      <c r="M19" s="44" t="s">
        <v>60</v>
      </c>
      <c r="N19" s="44" t="s">
        <v>105</v>
      </c>
      <c r="O19" s="12">
        <v>44348</v>
      </c>
      <c r="P19" s="13">
        <f t="shared" si="0"/>
        <v>3</v>
      </c>
      <c r="Q19" s="13" t="s">
        <v>107</v>
      </c>
      <c r="R19" s="33"/>
      <c r="S19" s="34"/>
      <c r="T19" s="34"/>
      <c r="U19" s="34"/>
      <c r="V19" s="34"/>
      <c r="W19" s="34"/>
      <c r="X19" s="34">
        <v>33.333333333333336</v>
      </c>
      <c r="Y19" s="34">
        <v>33.333333333333336</v>
      </c>
      <c r="Z19" s="34">
        <v>33.333333333333336</v>
      </c>
      <c r="AA19" s="34"/>
      <c r="AB19" s="34"/>
      <c r="AC19" s="34"/>
      <c r="AD19" s="39"/>
      <c r="AE19" s="40"/>
      <c r="AF19" s="40"/>
      <c r="AG19" s="40"/>
      <c r="AH19" s="40"/>
      <c r="AI19" s="40"/>
      <c r="AJ19" s="40">
        <v>33.333333333333336</v>
      </c>
      <c r="AK19" s="40">
        <v>33.333333333333336</v>
      </c>
      <c r="AL19" s="40">
        <v>33</v>
      </c>
      <c r="AM19" s="40"/>
      <c r="AN19" s="40"/>
      <c r="AO19" s="40"/>
      <c r="AP19" s="14">
        <f>SUM(R19:Z19)/100</f>
        <v>1</v>
      </c>
      <c r="AQ19" s="14">
        <f>(SUM(AD19:AO19))/(SUM(R19:AC19))</f>
        <v>0.9966666666666667</v>
      </c>
      <c r="AR19" s="35" t="s">
        <v>161</v>
      </c>
      <c r="AS19" s="54" t="s">
        <v>169</v>
      </c>
    </row>
    <row r="20" spans="1:45" ht="76.5" x14ac:dyDescent="0.25">
      <c r="A20" s="94"/>
      <c r="B20" s="90"/>
      <c r="C20" s="90"/>
      <c r="D20" s="100"/>
      <c r="E20" s="46">
        <v>0.2</v>
      </c>
      <c r="F20" s="90" t="s">
        <v>58</v>
      </c>
      <c r="G20" s="44" t="s">
        <v>48</v>
      </c>
      <c r="H20" s="44" t="s">
        <v>48</v>
      </c>
      <c r="I20" s="44" t="s">
        <v>108</v>
      </c>
      <c r="J20" s="44" t="s">
        <v>112</v>
      </c>
      <c r="K20" s="44" t="s">
        <v>59</v>
      </c>
      <c r="L20" s="44" t="s">
        <v>114</v>
      </c>
      <c r="M20" s="44" t="s">
        <v>60</v>
      </c>
      <c r="N20" s="44" t="s">
        <v>116</v>
      </c>
      <c r="O20" s="12">
        <v>44378</v>
      </c>
      <c r="P20" s="13">
        <f t="shared" si="0"/>
        <v>4</v>
      </c>
      <c r="Q20" s="13" t="s">
        <v>111</v>
      </c>
      <c r="R20" s="33"/>
      <c r="S20" s="34">
        <v>25</v>
      </c>
      <c r="T20" s="34">
        <v>25</v>
      </c>
      <c r="U20" s="34">
        <v>25</v>
      </c>
      <c r="V20" s="34">
        <v>25</v>
      </c>
      <c r="W20" s="34"/>
      <c r="X20" s="34"/>
      <c r="Y20" s="34"/>
      <c r="Z20" s="34"/>
      <c r="AA20" s="34"/>
      <c r="AB20" s="34"/>
      <c r="AC20" s="34"/>
      <c r="AD20" s="39"/>
      <c r="AE20" s="40">
        <v>25</v>
      </c>
      <c r="AF20" s="40">
        <v>25</v>
      </c>
      <c r="AG20" s="40">
        <v>25</v>
      </c>
      <c r="AH20" s="40">
        <v>25</v>
      </c>
      <c r="AI20" s="40"/>
      <c r="AJ20" s="40"/>
      <c r="AK20" s="40"/>
      <c r="AL20" s="40"/>
      <c r="AM20" s="40"/>
      <c r="AN20" s="40"/>
      <c r="AO20" s="40"/>
      <c r="AP20" s="14">
        <f t="shared" ref="AP20:AP22" si="3">SUM(R20:Z20)/100</f>
        <v>1</v>
      </c>
      <c r="AQ20" s="14">
        <f t="shared" ref="AQ20:AQ22" si="4">(SUM(AD20:AO20))/(SUM(R20:AC20))</f>
        <v>1</v>
      </c>
      <c r="AR20" s="35" t="s">
        <v>162</v>
      </c>
      <c r="AS20" s="54" t="s">
        <v>170</v>
      </c>
    </row>
    <row r="21" spans="1:45" ht="89.25" x14ac:dyDescent="0.25">
      <c r="A21" s="94"/>
      <c r="B21" s="90"/>
      <c r="C21" s="90"/>
      <c r="D21" s="100"/>
      <c r="E21" s="46">
        <v>0.1</v>
      </c>
      <c r="F21" s="90"/>
      <c r="G21" s="44" t="s">
        <v>48</v>
      </c>
      <c r="H21" s="44" t="s">
        <v>48</v>
      </c>
      <c r="I21" s="44" t="s">
        <v>108</v>
      </c>
      <c r="J21" s="44" t="s">
        <v>74</v>
      </c>
      <c r="K21" s="44" t="s">
        <v>113</v>
      </c>
      <c r="L21" s="44" t="s">
        <v>115</v>
      </c>
      <c r="M21" s="44" t="s">
        <v>60</v>
      </c>
      <c r="N21" s="44" t="s">
        <v>117</v>
      </c>
      <c r="O21" s="12">
        <v>44470</v>
      </c>
      <c r="P21" s="13">
        <f t="shared" si="0"/>
        <v>4</v>
      </c>
      <c r="Q21" s="13" t="s">
        <v>107</v>
      </c>
      <c r="R21" s="16"/>
      <c r="S21" s="16"/>
      <c r="T21" s="16"/>
      <c r="U21" s="16"/>
      <c r="V21" s="16"/>
      <c r="W21" s="34">
        <v>25</v>
      </c>
      <c r="X21" s="34">
        <v>25</v>
      </c>
      <c r="Y21" s="17">
        <v>25</v>
      </c>
      <c r="Z21" s="17">
        <v>25</v>
      </c>
      <c r="AA21" s="36"/>
      <c r="AB21" s="34"/>
      <c r="AC21" s="17"/>
      <c r="AD21" s="41"/>
      <c r="AE21" s="41"/>
      <c r="AF21" s="41"/>
      <c r="AG21" s="41"/>
      <c r="AH21" s="41"/>
      <c r="AI21" s="40">
        <v>25</v>
      </c>
      <c r="AJ21" s="40">
        <v>25</v>
      </c>
      <c r="AK21" s="40">
        <v>25</v>
      </c>
      <c r="AL21" s="40">
        <v>25</v>
      </c>
      <c r="AM21" s="41"/>
      <c r="AN21" s="41"/>
      <c r="AO21" s="41"/>
      <c r="AP21" s="14">
        <f t="shared" si="3"/>
        <v>1</v>
      </c>
      <c r="AQ21" s="14">
        <f>(SUM(AD21:AO21))/(SUM(R21:AC21))</f>
        <v>1</v>
      </c>
      <c r="AR21" s="35" t="s">
        <v>161</v>
      </c>
      <c r="AS21" s="56" t="s">
        <v>113</v>
      </c>
    </row>
    <row r="22" spans="1:45" ht="89.25" x14ac:dyDescent="0.25">
      <c r="A22" s="94"/>
      <c r="B22" s="90"/>
      <c r="C22" s="90"/>
      <c r="D22" s="100"/>
      <c r="E22" s="46">
        <v>0.1</v>
      </c>
      <c r="F22" s="44" t="s">
        <v>126</v>
      </c>
      <c r="G22" s="44" t="s">
        <v>48</v>
      </c>
      <c r="H22" s="44" t="s">
        <v>48</v>
      </c>
      <c r="I22" s="44" t="s">
        <v>83</v>
      </c>
      <c r="J22" s="44" t="s">
        <v>127</v>
      </c>
      <c r="K22" s="44" t="s">
        <v>61</v>
      </c>
      <c r="L22" s="44" t="s">
        <v>128</v>
      </c>
      <c r="M22" s="44" t="s">
        <v>60</v>
      </c>
      <c r="N22" s="44" t="s">
        <v>117</v>
      </c>
      <c r="O22" s="12">
        <v>44470</v>
      </c>
      <c r="P22" s="13">
        <f t="shared" si="0"/>
        <v>1</v>
      </c>
      <c r="Q22" s="13" t="s">
        <v>107</v>
      </c>
      <c r="R22" s="16"/>
      <c r="S22" s="16"/>
      <c r="T22" s="16"/>
      <c r="U22" s="16"/>
      <c r="V22" s="16"/>
      <c r="W22" s="16">
        <v>100</v>
      </c>
      <c r="X22" s="36"/>
      <c r="Y22" s="36"/>
      <c r="Z22" s="36"/>
      <c r="AA22" s="17"/>
      <c r="AB22" s="17"/>
      <c r="AC22" s="17"/>
      <c r="AD22" s="41"/>
      <c r="AE22" s="41"/>
      <c r="AF22" s="41"/>
      <c r="AG22" s="41"/>
      <c r="AH22" s="41"/>
      <c r="AI22" s="41">
        <v>100</v>
      </c>
      <c r="AJ22" s="41"/>
      <c r="AK22" s="41"/>
      <c r="AL22" s="41"/>
      <c r="AM22" s="41"/>
      <c r="AN22" s="41"/>
      <c r="AO22" s="41"/>
      <c r="AP22" s="14">
        <f t="shared" si="3"/>
        <v>1</v>
      </c>
      <c r="AQ22" s="14">
        <f t="shared" si="4"/>
        <v>1</v>
      </c>
      <c r="AR22" s="33" t="s">
        <v>162</v>
      </c>
      <c r="AS22" s="56" t="s">
        <v>171</v>
      </c>
    </row>
    <row r="23" spans="1:45" ht="68.45" customHeight="1" x14ac:dyDescent="0.25">
      <c r="A23" s="94"/>
      <c r="B23" s="96" t="s">
        <v>79</v>
      </c>
      <c r="C23" s="96" t="s">
        <v>62</v>
      </c>
      <c r="D23" s="98">
        <f>(E23*AQ23)+(E26*AQ26)+(E24*AQ24)+(E25*AQ25)</f>
        <v>0.94117647058823528</v>
      </c>
      <c r="E23" s="25">
        <v>0.25</v>
      </c>
      <c r="F23" s="45" t="s">
        <v>122</v>
      </c>
      <c r="G23" s="45" t="s">
        <v>48</v>
      </c>
      <c r="H23" s="45" t="s">
        <v>125</v>
      </c>
      <c r="I23" s="45" t="s">
        <v>49</v>
      </c>
      <c r="J23" s="45" t="s">
        <v>129</v>
      </c>
      <c r="K23" s="45" t="s">
        <v>130</v>
      </c>
      <c r="L23" s="45" t="s">
        <v>131</v>
      </c>
      <c r="M23" s="45" t="s">
        <v>134</v>
      </c>
      <c r="N23" s="45" t="s">
        <v>134</v>
      </c>
      <c r="O23" s="23">
        <v>44440</v>
      </c>
      <c r="P23" s="24">
        <f t="shared" si="0"/>
        <v>1</v>
      </c>
      <c r="Q23" s="24" t="s">
        <v>107</v>
      </c>
      <c r="R23" s="30"/>
      <c r="S23" s="30"/>
      <c r="T23" s="30"/>
      <c r="U23" s="30"/>
      <c r="V23" s="30"/>
      <c r="W23" s="30"/>
      <c r="X23" s="30"/>
      <c r="Y23" s="30">
        <v>100</v>
      </c>
      <c r="Z23" s="30"/>
      <c r="AA23" s="30"/>
      <c r="AB23" s="30"/>
      <c r="AC23" s="30"/>
      <c r="AD23" s="32"/>
      <c r="AE23" s="32"/>
      <c r="AF23" s="32"/>
      <c r="AG23" s="32"/>
      <c r="AH23" s="32"/>
      <c r="AI23" s="32"/>
      <c r="AJ23" s="32"/>
      <c r="AK23" s="32">
        <v>100</v>
      </c>
      <c r="AL23" s="32"/>
      <c r="AM23" s="32"/>
      <c r="AN23" s="32"/>
      <c r="AO23" s="32"/>
      <c r="AP23" s="27">
        <f>SUM(R23:Z23)/100</f>
        <v>1</v>
      </c>
      <c r="AQ23" s="27">
        <f>(SUM(AD23:AO23))/(SUM(R23:AC23))</f>
        <v>1</v>
      </c>
      <c r="AR23" s="24" t="s">
        <v>162</v>
      </c>
      <c r="AS23" s="55" t="s">
        <v>172</v>
      </c>
    </row>
    <row r="24" spans="1:45" ht="51" x14ac:dyDescent="0.25">
      <c r="A24" s="94"/>
      <c r="B24" s="96"/>
      <c r="C24" s="96"/>
      <c r="D24" s="98"/>
      <c r="E24" s="25">
        <v>0.25</v>
      </c>
      <c r="F24" s="45" t="s">
        <v>155</v>
      </c>
      <c r="G24" s="45" t="s">
        <v>48</v>
      </c>
      <c r="H24" s="45" t="s">
        <v>124</v>
      </c>
      <c r="I24" s="45" t="s">
        <v>83</v>
      </c>
      <c r="J24" s="45" t="s">
        <v>132</v>
      </c>
      <c r="K24" s="45" t="s">
        <v>133</v>
      </c>
      <c r="L24" s="45" t="s">
        <v>131</v>
      </c>
      <c r="M24" s="45" t="s">
        <v>60</v>
      </c>
      <c r="N24" s="45" t="s">
        <v>135</v>
      </c>
      <c r="O24" s="23">
        <v>44378</v>
      </c>
      <c r="P24" s="24">
        <f t="shared" si="0"/>
        <v>7</v>
      </c>
      <c r="Q24" s="24" t="s">
        <v>109</v>
      </c>
      <c r="R24" s="30"/>
      <c r="S24" s="30">
        <v>14.285714285714286</v>
      </c>
      <c r="T24" s="30">
        <v>14.285714285714286</v>
      </c>
      <c r="U24" s="30">
        <v>14.285714285714286</v>
      </c>
      <c r="V24" s="30">
        <v>14.285714285714286</v>
      </c>
      <c r="W24" s="30">
        <v>14.285714285714286</v>
      </c>
      <c r="X24" s="30">
        <v>14.285714285714286</v>
      </c>
      <c r="Y24" s="30">
        <v>14.285714285714286</v>
      </c>
      <c r="Z24" s="30"/>
      <c r="AA24" s="30"/>
      <c r="AB24" s="30"/>
      <c r="AC24" s="30"/>
      <c r="AD24" s="32"/>
      <c r="AE24" s="32">
        <v>14.285714285714286</v>
      </c>
      <c r="AF24" s="32">
        <v>14.285714285714286</v>
      </c>
      <c r="AG24" s="32">
        <v>14.285714285714286</v>
      </c>
      <c r="AH24" s="32">
        <v>14.285714285714286</v>
      </c>
      <c r="AI24" s="32">
        <v>14.285714285714286</v>
      </c>
      <c r="AJ24" s="32">
        <v>14.285714285714286</v>
      </c>
      <c r="AK24" s="32">
        <v>14.285714285714286</v>
      </c>
      <c r="AL24" s="32"/>
      <c r="AM24" s="32"/>
      <c r="AN24" s="32"/>
      <c r="AO24" s="32"/>
      <c r="AP24" s="27">
        <f t="shared" ref="AP24:AP26" si="5">SUM(R24:Z24)/100</f>
        <v>1.0000000000000002</v>
      </c>
      <c r="AQ24" s="27">
        <f t="shared" ref="AQ24:AQ26" si="6">(SUM(AD24:AO24))/(SUM(R24:AC24))</f>
        <v>1</v>
      </c>
      <c r="AR24" s="24" t="s">
        <v>162</v>
      </c>
      <c r="AS24" s="57" t="s">
        <v>173</v>
      </c>
    </row>
    <row r="25" spans="1:45" ht="63.75" x14ac:dyDescent="0.25">
      <c r="A25" s="94"/>
      <c r="B25" s="96"/>
      <c r="C25" s="96"/>
      <c r="D25" s="98"/>
      <c r="E25" s="25">
        <v>0.25</v>
      </c>
      <c r="F25" s="45" t="s">
        <v>120</v>
      </c>
      <c r="G25" s="45" t="s">
        <v>48</v>
      </c>
      <c r="H25" s="45" t="s">
        <v>48</v>
      </c>
      <c r="I25" s="45" t="s">
        <v>94</v>
      </c>
      <c r="J25" s="45" t="s">
        <v>96</v>
      </c>
      <c r="K25" s="45" t="s">
        <v>97</v>
      </c>
      <c r="L25" s="45" t="s">
        <v>56</v>
      </c>
      <c r="M25" s="45" t="s">
        <v>99</v>
      </c>
      <c r="N25" s="45" t="s">
        <v>100</v>
      </c>
      <c r="O25" s="23">
        <v>44197</v>
      </c>
      <c r="P25" s="24">
        <f t="shared" si="0"/>
        <v>12</v>
      </c>
      <c r="Q25" s="24" t="s">
        <v>109</v>
      </c>
      <c r="R25" s="26">
        <f>(100/'[1]Plan de trabajo anual 2022'!$K$137)*'[1]Plan de trabajo anual 2022'!K135</f>
        <v>5.882352941176471</v>
      </c>
      <c r="S25" s="26">
        <f>(100/'[1]Plan de trabajo anual 2022'!$K$137)*'[1]Plan de trabajo anual 2022'!L135</f>
        <v>5.882352941176471</v>
      </c>
      <c r="T25" s="26">
        <f>(100/'[1]Plan de trabajo anual 2022'!$K$137)*'[1]Plan de trabajo anual 2022'!M135</f>
        <v>11.764705882352942</v>
      </c>
      <c r="U25" s="26">
        <f>(100/'[1]Plan de trabajo anual 2022'!$K$137)*'[1]Plan de trabajo anual 2022'!N135</f>
        <v>11.764705882352942</v>
      </c>
      <c r="V25" s="26">
        <f>(100/'[1]Plan de trabajo anual 2022'!$K$137)*'[1]Plan de trabajo anual 2022'!O135</f>
        <v>5.882352941176471</v>
      </c>
      <c r="W25" s="26">
        <f>(100/'[1]Plan de trabajo anual 2022'!$K$137)*'[1]Plan de trabajo anual 2022'!P135</f>
        <v>17.647058823529413</v>
      </c>
      <c r="X25" s="26">
        <f>(100/'[1]Plan de trabajo anual 2022'!$K$137)*'[1]Plan de trabajo anual 2022'!Q135</f>
        <v>5.882352941176471</v>
      </c>
      <c r="Y25" s="26">
        <f>(100/'[1]Plan de trabajo anual 2022'!$K$137)*'[1]Plan de trabajo anual 2022'!R135</f>
        <v>5.882352941176471</v>
      </c>
      <c r="Z25" s="26">
        <f>(100/'[1]Plan de trabajo anual 2022'!$K$137)*'[1]Plan de trabajo anual 2022'!S135</f>
        <v>11.764705882352942</v>
      </c>
      <c r="AA25" s="26">
        <f>(100/'[1]Plan de trabajo anual 2022'!$K$137)*'[1]Plan de trabajo anual 2022'!T135</f>
        <v>5.882352941176471</v>
      </c>
      <c r="AB25" s="26">
        <f>(100/'[1]Plan de trabajo anual 2022'!$K$137)*'[1]Plan de trabajo anual 2022'!U135</f>
        <v>5.882352941176471</v>
      </c>
      <c r="AC25" s="26">
        <f>(100/'[1]Plan de trabajo anual 2022'!$K$137)*'[1]Plan de trabajo anual 2022'!V135</f>
        <v>5.882352941176471</v>
      </c>
      <c r="AD25" s="31">
        <f>R25*'[1]Plan de trabajo anual 2022'!K136</f>
        <v>5.882352941176471</v>
      </c>
      <c r="AE25" s="31">
        <f>S25*'[1]Plan de trabajo anual 2022'!L136</f>
        <v>5.882352941176471</v>
      </c>
      <c r="AF25" s="31">
        <f>T25*'[1]Plan de trabajo anual 2022'!M136</f>
        <v>5.882352941176471</v>
      </c>
      <c r="AG25" s="31">
        <f>U25*'[1]Plan de trabajo anual 2022'!N136</f>
        <v>11.764705882352942</v>
      </c>
      <c r="AH25" s="31">
        <f>V25*'[1]Plan de trabajo anual 2022'!O136</f>
        <v>5.882352941176471</v>
      </c>
      <c r="AI25" s="31">
        <f>W25*'[1]Plan de trabajo anual 2022'!P136</f>
        <v>17.647058823529413</v>
      </c>
      <c r="AJ25" s="31">
        <f>X25*'[1]Plan de trabajo anual 2022'!Q136</f>
        <v>5.882352941176471</v>
      </c>
      <c r="AK25" s="31">
        <f>Y25*'[1]Plan de trabajo anual 2022'!R136</f>
        <v>5.882352941176471</v>
      </c>
      <c r="AL25" s="31">
        <f>Z25*'[1]Plan de trabajo anual 2022'!S136</f>
        <v>11.764705882352942</v>
      </c>
      <c r="AM25" s="31">
        <f>AA25*'[1]Plan de trabajo anual 2022'!T136</f>
        <v>0</v>
      </c>
      <c r="AN25" s="31">
        <f>AB25*'[1]Plan de trabajo anual 2022'!U136</f>
        <v>0</v>
      </c>
      <c r="AO25" s="31">
        <f>AC25*'[1]Plan de trabajo anual 2022'!V136</f>
        <v>0</v>
      </c>
      <c r="AP25" s="27">
        <f t="shared" si="5"/>
        <v>0.82352941176470595</v>
      </c>
      <c r="AQ25" s="27">
        <f>(SUM(AD25:AO25))/(SUM(R25:AC25))</f>
        <v>0.76470588235294135</v>
      </c>
      <c r="AR25" s="24" t="s">
        <v>176</v>
      </c>
      <c r="AS25" s="55" t="s">
        <v>168</v>
      </c>
    </row>
    <row r="26" spans="1:45" ht="51" x14ac:dyDescent="0.25">
      <c r="A26" s="94"/>
      <c r="B26" s="96"/>
      <c r="C26" s="96"/>
      <c r="D26" s="98"/>
      <c r="E26" s="25">
        <v>0.25</v>
      </c>
      <c r="F26" s="45" t="s">
        <v>123</v>
      </c>
      <c r="G26" s="45" t="s">
        <v>48</v>
      </c>
      <c r="H26" s="45" t="s">
        <v>85</v>
      </c>
      <c r="I26" s="45" t="s">
        <v>83</v>
      </c>
      <c r="J26" s="45" t="s">
        <v>63</v>
      </c>
      <c r="K26" s="45" t="s">
        <v>64</v>
      </c>
      <c r="L26" s="45" t="s">
        <v>65</v>
      </c>
      <c r="M26" s="45" t="s">
        <v>99</v>
      </c>
      <c r="N26" s="45" t="s">
        <v>93</v>
      </c>
      <c r="O26" s="23">
        <v>44348</v>
      </c>
      <c r="P26" s="24">
        <f t="shared" si="0"/>
        <v>2</v>
      </c>
      <c r="Q26" s="24" t="s">
        <v>109</v>
      </c>
      <c r="R26" s="30"/>
      <c r="S26" s="30"/>
      <c r="T26" s="30"/>
      <c r="U26" s="30"/>
      <c r="V26" s="30"/>
      <c r="W26" s="30">
        <v>50</v>
      </c>
      <c r="X26" s="30">
        <v>50</v>
      </c>
      <c r="Y26" s="30"/>
      <c r="Z26" s="30"/>
      <c r="AA26" s="30"/>
      <c r="AB26" s="30"/>
      <c r="AC26" s="30"/>
      <c r="AD26" s="32"/>
      <c r="AE26" s="32"/>
      <c r="AF26" s="32"/>
      <c r="AG26" s="32"/>
      <c r="AH26" s="32"/>
      <c r="AI26" s="32">
        <v>50</v>
      </c>
      <c r="AJ26" s="32">
        <v>50</v>
      </c>
      <c r="AK26" s="32"/>
      <c r="AL26" s="32"/>
      <c r="AM26" s="32"/>
      <c r="AN26" s="32"/>
      <c r="AO26" s="32"/>
      <c r="AP26" s="27">
        <f t="shared" si="5"/>
        <v>1</v>
      </c>
      <c r="AQ26" s="27">
        <f t="shared" si="6"/>
        <v>1</v>
      </c>
      <c r="AR26" s="24" t="s">
        <v>162</v>
      </c>
      <c r="AS26" s="57" t="s">
        <v>173</v>
      </c>
    </row>
    <row r="27" spans="1:45" ht="89.25" x14ac:dyDescent="0.25">
      <c r="A27" s="94"/>
      <c r="B27" s="90" t="s">
        <v>80</v>
      </c>
      <c r="C27" s="90" t="s">
        <v>66</v>
      </c>
      <c r="D27" s="88">
        <f>(E27*AQ27)+(E28*AQ28)</f>
        <v>0.83333333333333326</v>
      </c>
      <c r="E27" s="46">
        <v>0.5</v>
      </c>
      <c r="F27" s="44" t="s">
        <v>136</v>
      </c>
      <c r="G27" s="44" t="s">
        <v>48</v>
      </c>
      <c r="H27" s="44" t="s">
        <v>48</v>
      </c>
      <c r="I27" s="44" t="s">
        <v>83</v>
      </c>
      <c r="J27" s="44" t="s">
        <v>156</v>
      </c>
      <c r="K27" s="44" t="s">
        <v>138</v>
      </c>
      <c r="L27" s="44" t="s">
        <v>67</v>
      </c>
      <c r="M27" s="44" t="s">
        <v>139</v>
      </c>
      <c r="N27" s="44" t="s">
        <v>140</v>
      </c>
      <c r="O27" s="12">
        <v>44197</v>
      </c>
      <c r="P27" s="13">
        <f t="shared" si="0"/>
        <v>6</v>
      </c>
      <c r="Q27" s="13" t="s">
        <v>107</v>
      </c>
      <c r="R27" s="38">
        <f>100/6</f>
        <v>16.666666666666668</v>
      </c>
      <c r="S27" s="16"/>
      <c r="T27" s="38">
        <f>100/6</f>
        <v>16.666666666666668</v>
      </c>
      <c r="U27" s="16"/>
      <c r="V27" s="38">
        <f>100/6</f>
        <v>16.666666666666668</v>
      </c>
      <c r="W27" s="16"/>
      <c r="X27" s="38">
        <f>100/6</f>
        <v>16.666666666666668</v>
      </c>
      <c r="Y27" s="36"/>
      <c r="Z27" s="38">
        <f>100/6</f>
        <v>16.666666666666668</v>
      </c>
      <c r="AA27" s="36"/>
      <c r="AB27" s="38">
        <f>100/6</f>
        <v>16.666666666666668</v>
      </c>
      <c r="AC27" s="17"/>
      <c r="AD27" s="42">
        <f>100/6</f>
        <v>16.666666666666668</v>
      </c>
      <c r="AE27" s="41"/>
      <c r="AF27" s="42">
        <f>100/6</f>
        <v>16.666666666666668</v>
      </c>
      <c r="AG27" s="41"/>
      <c r="AH27" s="42">
        <f>100/6</f>
        <v>16.666666666666668</v>
      </c>
      <c r="AI27" s="41"/>
      <c r="AJ27" s="42">
        <f>100/6</f>
        <v>16.666666666666668</v>
      </c>
      <c r="AK27" s="41"/>
      <c r="AL27" s="42">
        <v>16.666666666666668</v>
      </c>
      <c r="AM27" s="41"/>
      <c r="AN27" s="42"/>
      <c r="AO27" s="41"/>
      <c r="AP27" s="14">
        <f>SUM(R27:Z27)/100</f>
        <v>0.83333333333333348</v>
      </c>
      <c r="AQ27" s="14">
        <f t="shared" ref="AQ27" si="7">(SUM(AD27:AO27))/(SUM(R27:AC27))</f>
        <v>0.83333333333333326</v>
      </c>
      <c r="AR27" s="35" t="s">
        <v>161</v>
      </c>
      <c r="AS27" s="56" t="s">
        <v>174</v>
      </c>
    </row>
    <row r="28" spans="1:45" ht="115.5" thickBot="1" x14ac:dyDescent="0.3">
      <c r="A28" s="95"/>
      <c r="B28" s="97"/>
      <c r="C28" s="97"/>
      <c r="D28" s="89"/>
      <c r="E28" s="58">
        <v>0.5</v>
      </c>
      <c r="F28" s="59" t="s">
        <v>157</v>
      </c>
      <c r="G28" s="59" t="s">
        <v>48</v>
      </c>
      <c r="H28" s="59" t="s">
        <v>48</v>
      </c>
      <c r="I28" s="59" t="s">
        <v>83</v>
      </c>
      <c r="J28" s="59" t="s">
        <v>137</v>
      </c>
      <c r="K28" s="59" t="s">
        <v>158</v>
      </c>
      <c r="L28" s="59" t="s">
        <v>68</v>
      </c>
      <c r="M28" s="59" t="s">
        <v>99</v>
      </c>
      <c r="N28" s="59" t="s">
        <v>99</v>
      </c>
      <c r="O28" s="60">
        <v>44197</v>
      </c>
      <c r="P28" s="61">
        <f t="shared" si="0"/>
        <v>6</v>
      </c>
      <c r="Q28" s="61" t="s">
        <v>107</v>
      </c>
      <c r="R28" s="62">
        <f>100/6</f>
        <v>16.666666666666668</v>
      </c>
      <c r="S28" s="63"/>
      <c r="T28" s="62">
        <f>100/6</f>
        <v>16.666666666666668</v>
      </c>
      <c r="U28" s="63"/>
      <c r="V28" s="62">
        <f>100/6</f>
        <v>16.666666666666668</v>
      </c>
      <c r="W28" s="63"/>
      <c r="X28" s="62">
        <f>100/6</f>
        <v>16.666666666666668</v>
      </c>
      <c r="Y28" s="64"/>
      <c r="Z28" s="62">
        <f>100/6</f>
        <v>16.666666666666668</v>
      </c>
      <c r="AA28" s="64"/>
      <c r="AB28" s="62">
        <f>100/6</f>
        <v>16.666666666666668</v>
      </c>
      <c r="AC28" s="65"/>
      <c r="AD28" s="66">
        <f>100/6</f>
        <v>16.666666666666668</v>
      </c>
      <c r="AE28" s="67"/>
      <c r="AF28" s="66">
        <f>100/6</f>
        <v>16.666666666666668</v>
      </c>
      <c r="AG28" s="67"/>
      <c r="AH28" s="66">
        <f>100/6</f>
        <v>16.666666666666668</v>
      </c>
      <c r="AI28" s="67"/>
      <c r="AJ28" s="66">
        <f>100/6</f>
        <v>16.666666666666668</v>
      </c>
      <c r="AK28" s="67"/>
      <c r="AL28" s="66">
        <v>16.666666666666668</v>
      </c>
      <c r="AM28" s="67"/>
      <c r="AN28" s="66"/>
      <c r="AO28" s="67"/>
      <c r="AP28" s="68">
        <f>SUM(R28:Z28)/100</f>
        <v>0.83333333333333348</v>
      </c>
      <c r="AQ28" s="68">
        <f>(SUM(AD28:AO28))/(SUM(R28:AC28))</f>
        <v>0.83333333333333326</v>
      </c>
      <c r="AR28" s="69" t="s">
        <v>161</v>
      </c>
      <c r="AS28" s="70" t="s">
        <v>175</v>
      </c>
    </row>
  </sheetData>
  <sheetProtection algorithmName="SHA-512" hashValue="61mlTd/5x/jI7Ca/zedWvwUSLLd5xloQsKZPe5CWesSnYCvC2acBDBeXxDAi3ZPjAJ6XZ4uySFxxQhVsgmMF1Q==" saltValue="Gg3z0ndU7Ax9iOnN4KSLkw==" spinCount="100000" sheet="1" objects="1" scenarios="1" selectLockedCells="1" selectUnlockedCells="1"/>
  <dataConsolidate/>
  <mergeCells count="46">
    <mergeCell ref="F20:F21"/>
    <mergeCell ref="E8:E9"/>
    <mergeCell ref="D10:D13"/>
    <mergeCell ref="D14:D18"/>
    <mergeCell ref="D8:D9"/>
    <mergeCell ref="A10:A28"/>
    <mergeCell ref="B10:B13"/>
    <mergeCell ref="C10:C13"/>
    <mergeCell ref="B14:B18"/>
    <mergeCell ref="C14:C18"/>
    <mergeCell ref="B23:B26"/>
    <mergeCell ref="C23:C26"/>
    <mergeCell ref="B27:B28"/>
    <mergeCell ref="C27:C28"/>
    <mergeCell ref="D27:D28"/>
    <mergeCell ref="B19:B22"/>
    <mergeCell ref="C19:C22"/>
    <mergeCell ref="R8:AC8"/>
    <mergeCell ref="AD8:AO8"/>
    <mergeCell ref="B8:B9"/>
    <mergeCell ref="C8:C9"/>
    <mergeCell ref="D23:D26"/>
    <mergeCell ref="N8:N9"/>
    <mergeCell ref="F8:F9"/>
    <mergeCell ref="J8:J9"/>
    <mergeCell ref="K8:K9"/>
    <mergeCell ref="L8:L9"/>
    <mergeCell ref="M8:M9"/>
    <mergeCell ref="G8:I8"/>
    <mergeCell ref="D19:D22"/>
    <mergeCell ref="AS8:AS9"/>
    <mergeCell ref="O8:O9"/>
    <mergeCell ref="P8:P9"/>
    <mergeCell ref="AR8:AR9"/>
    <mergeCell ref="D1:AQ2"/>
    <mergeCell ref="D3:AQ4"/>
    <mergeCell ref="D5:AQ6"/>
    <mergeCell ref="A7:AS7"/>
    <mergeCell ref="A1:C6"/>
    <mergeCell ref="AR1:AR2"/>
    <mergeCell ref="AR3:AR4"/>
    <mergeCell ref="AS1:AS2"/>
    <mergeCell ref="AS3:AS4"/>
    <mergeCell ref="A8:A9"/>
    <mergeCell ref="AP8:AQ8"/>
    <mergeCell ref="Q8:Q9"/>
  </mergeCells>
  <phoneticPr fontId="5" type="noConversion"/>
  <conditionalFormatting sqref="AP27:AQ28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{CF02ACA9-C961-4840-A1E2-F21D6430D1AC}</x14:id>
        </ext>
      </extLst>
    </cfRule>
  </conditionalFormatting>
  <conditionalFormatting sqref="AP19:AQ22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{DC126AC3-EDD1-4AF9-92DC-368C702AA08B}</x14:id>
        </ext>
      </extLst>
    </cfRule>
  </conditionalFormatting>
  <conditionalFormatting sqref="AP23:AQ26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{DEF88FB8-A2BC-49CB-88EA-10107C575235}</x14:id>
        </ext>
      </extLst>
    </cfRule>
  </conditionalFormatting>
  <conditionalFormatting sqref="AP14:AQ14">
    <cfRule type="dataBar" priority="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{8E496D40-421C-41B2-9ADB-C37C44BB148C}</x14:id>
        </ext>
      </extLst>
    </cfRule>
  </conditionalFormatting>
  <conditionalFormatting sqref="AP28:AQ28">
    <cfRule type="dataBar" priority="2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{EE4078A0-6744-4D2B-B258-A378931FFF42}</x14:id>
        </ext>
      </extLst>
    </cfRule>
  </conditionalFormatting>
  <conditionalFormatting sqref="AP27:AQ27">
    <cfRule type="dataBar" priority="1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{6026B55E-A5DD-4D41-BF7E-C14B8D0DE59F}</x14:id>
        </ext>
      </extLst>
    </cfRule>
  </conditionalFormatting>
  <conditionalFormatting sqref="AP26:AQ26">
    <cfRule type="dataBar" priority="1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{C9C2D44F-9030-43BA-857E-334E37B98309}</x14:id>
        </ext>
      </extLst>
    </cfRule>
  </conditionalFormatting>
  <conditionalFormatting sqref="AP25:AQ25">
    <cfRule type="dataBar" priority="1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{99E7AFA2-A863-41CB-920D-15524DFC0A12}</x14:id>
        </ext>
      </extLst>
    </cfRule>
  </conditionalFormatting>
  <conditionalFormatting sqref="AP24:AQ24">
    <cfRule type="dataBar" priority="1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{B47BF87E-94F1-4058-8A82-6B23234E8BC9}</x14:id>
        </ext>
      </extLst>
    </cfRule>
  </conditionalFormatting>
  <conditionalFormatting sqref="AP23:AQ23">
    <cfRule type="dataBar" priority="1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{8A0C1CBD-2E24-46C9-B49F-2980449775E6}</x14:id>
        </ext>
      </extLst>
    </cfRule>
  </conditionalFormatting>
  <conditionalFormatting sqref="AP21:AQ21">
    <cfRule type="dataBar" priority="1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{9E97520E-5AAF-463A-9836-295459BE4812}</x14:id>
        </ext>
      </extLst>
    </cfRule>
  </conditionalFormatting>
  <conditionalFormatting sqref="AP22:AQ22">
    <cfRule type="dataBar" priority="1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{A066130F-DBFA-43B8-A454-F81BF2578631}</x14:id>
        </ext>
      </extLst>
    </cfRule>
  </conditionalFormatting>
  <conditionalFormatting sqref="AP20:AQ20">
    <cfRule type="dataBar" priority="1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{9D2B855F-3844-4EDD-87D6-E43A35A1B0A1}</x14:id>
        </ext>
      </extLst>
    </cfRule>
  </conditionalFormatting>
  <conditionalFormatting sqref="AP19:AQ19">
    <cfRule type="dataBar" priority="1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{C8BD52BA-7A4D-4AF9-BAB7-76A42959439E}</x14:id>
        </ext>
      </extLst>
    </cfRule>
  </conditionalFormatting>
  <conditionalFormatting sqref="AP15:AQ15">
    <cfRule type="dataBar" priority="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{17637A59-20EB-4819-9C03-3E776515C4AC}</x14:id>
        </ext>
      </extLst>
    </cfRule>
  </conditionalFormatting>
  <conditionalFormatting sqref="AP16:AQ16">
    <cfRule type="dataBar" priority="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{FD7C9649-0064-4DBC-B2B6-FF74A25B2449}</x14:id>
        </ext>
      </extLst>
    </cfRule>
  </conditionalFormatting>
  <conditionalFormatting sqref="AP17:AQ17">
    <cfRule type="dataBar" priority="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{9849D819-7ADC-4313-891A-618548EF3450}</x14:id>
        </ext>
      </extLst>
    </cfRule>
  </conditionalFormatting>
  <conditionalFormatting sqref="AP18:AQ18">
    <cfRule type="dataBar" priority="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{3EB94E80-EA02-4538-86FD-CEA7E9D7D13C}</x14:id>
        </ext>
      </extLst>
    </cfRule>
  </conditionalFormatting>
  <conditionalFormatting sqref="AP10:AQ10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{3BBEF8FC-E077-41F4-8D56-74C446DE8364}</x14:id>
        </ext>
      </extLst>
    </cfRule>
  </conditionalFormatting>
  <conditionalFormatting sqref="AP11:AQ11">
    <cfRule type="dataBar" priority="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{DC102D90-E115-4141-990A-5960158F32C4}</x14:id>
        </ext>
      </extLst>
    </cfRule>
  </conditionalFormatting>
  <conditionalFormatting sqref="AP12:AQ12">
    <cfRule type="dataBar" priority="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{430AC9B8-D560-4C3B-A112-EEE5E0A567E4}</x14:id>
        </ext>
      </extLst>
    </cfRule>
  </conditionalFormatting>
  <conditionalFormatting sqref="AP13:AQ13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{E4962255-1F89-44FC-8187-663144EFB7DF}</x14:id>
        </ext>
      </extLst>
    </cfRule>
  </conditionalFormatting>
  <dataValidations count="1">
    <dataValidation allowBlank="1" showInputMessage="1" showErrorMessage="1" promptTitle="Atención!" prompt="Corresponde al número de meses programados para el desarrollo de la actividad." sqref="P10:P28" xr:uid="{00000000-0002-0000-0000-000001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3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F02ACA9-C961-4840-A1E2-F21D6430D1A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AP27:AQ28</xm:sqref>
        </x14:conditionalFormatting>
        <x14:conditionalFormatting xmlns:xm="http://schemas.microsoft.com/office/excel/2006/main">
          <x14:cfRule type="dataBar" id="{DC126AC3-EDD1-4AF9-92DC-368C702AA08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AP19:AQ22</xm:sqref>
        </x14:conditionalFormatting>
        <x14:conditionalFormatting xmlns:xm="http://schemas.microsoft.com/office/excel/2006/main">
          <x14:cfRule type="dataBar" id="{DEF88FB8-A2BC-49CB-88EA-10107C57523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AP23:AQ26</xm:sqref>
        </x14:conditionalFormatting>
        <x14:conditionalFormatting xmlns:xm="http://schemas.microsoft.com/office/excel/2006/main">
          <x14:cfRule type="dataBar" id="{8E496D40-421C-41B2-9ADB-C37C44BB148C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AP14:AQ14</xm:sqref>
        </x14:conditionalFormatting>
        <x14:conditionalFormatting xmlns:xm="http://schemas.microsoft.com/office/excel/2006/main">
          <x14:cfRule type="dataBar" id="{EE4078A0-6744-4D2B-B258-A378931FFF42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AP28:AQ28</xm:sqref>
        </x14:conditionalFormatting>
        <x14:conditionalFormatting xmlns:xm="http://schemas.microsoft.com/office/excel/2006/main">
          <x14:cfRule type="dataBar" id="{6026B55E-A5DD-4D41-BF7E-C14B8D0DE59F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AP27:AQ27</xm:sqref>
        </x14:conditionalFormatting>
        <x14:conditionalFormatting xmlns:xm="http://schemas.microsoft.com/office/excel/2006/main">
          <x14:cfRule type="dataBar" id="{C9C2D44F-9030-43BA-857E-334E37B9830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AP26:AQ26</xm:sqref>
        </x14:conditionalFormatting>
        <x14:conditionalFormatting xmlns:xm="http://schemas.microsoft.com/office/excel/2006/main">
          <x14:cfRule type="dataBar" id="{99E7AFA2-A863-41CB-920D-15524DFC0A12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AP25:AQ25</xm:sqref>
        </x14:conditionalFormatting>
        <x14:conditionalFormatting xmlns:xm="http://schemas.microsoft.com/office/excel/2006/main">
          <x14:cfRule type="dataBar" id="{B47BF87E-94F1-4058-8A82-6B23234E8BC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AP24:AQ24</xm:sqref>
        </x14:conditionalFormatting>
        <x14:conditionalFormatting xmlns:xm="http://schemas.microsoft.com/office/excel/2006/main">
          <x14:cfRule type="dataBar" id="{8A0C1CBD-2E24-46C9-B49F-2980449775E6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AP23:AQ23</xm:sqref>
        </x14:conditionalFormatting>
        <x14:conditionalFormatting xmlns:xm="http://schemas.microsoft.com/office/excel/2006/main">
          <x14:cfRule type="dataBar" id="{9E97520E-5AAF-463A-9836-295459BE4812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AP21:AQ21</xm:sqref>
        </x14:conditionalFormatting>
        <x14:conditionalFormatting xmlns:xm="http://schemas.microsoft.com/office/excel/2006/main">
          <x14:cfRule type="dataBar" id="{A066130F-DBFA-43B8-A454-F81BF2578631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AP22:AQ22</xm:sqref>
        </x14:conditionalFormatting>
        <x14:conditionalFormatting xmlns:xm="http://schemas.microsoft.com/office/excel/2006/main">
          <x14:cfRule type="dataBar" id="{9D2B855F-3844-4EDD-87D6-E43A35A1B0A1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AP20:AQ20</xm:sqref>
        </x14:conditionalFormatting>
        <x14:conditionalFormatting xmlns:xm="http://schemas.microsoft.com/office/excel/2006/main">
          <x14:cfRule type="dataBar" id="{C8BD52BA-7A4D-4AF9-BAB7-76A42959439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AP19:AQ19</xm:sqref>
        </x14:conditionalFormatting>
        <x14:conditionalFormatting xmlns:xm="http://schemas.microsoft.com/office/excel/2006/main">
          <x14:cfRule type="dataBar" id="{17637A59-20EB-4819-9C03-3E776515C4AC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AP15:AQ15</xm:sqref>
        </x14:conditionalFormatting>
        <x14:conditionalFormatting xmlns:xm="http://schemas.microsoft.com/office/excel/2006/main">
          <x14:cfRule type="dataBar" id="{FD7C9649-0064-4DBC-B2B6-FF74A25B244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AP16:AQ16</xm:sqref>
        </x14:conditionalFormatting>
        <x14:conditionalFormatting xmlns:xm="http://schemas.microsoft.com/office/excel/2006/main">
          <x14:cfRule type="dataBar" id="{9849D819-7ADC-4313-891A-618548EF3450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AP17:AQ17</xm:sqref>
        </x14:conditionalFormatting>
        <x14:conditionalFormatting xmlns:xm="http://schemas.microsoft.com/office/excel/2006/main">
          <x14:cfRule type="dataBar" id="{3EB94E80-EA02-4538-86FD-CEA7E9D7D13C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AP18:AQ18</xm:sqref>
        </x14:conditionalFormatting>
        <x14:conditionalFormatting xmlns:xm="http://schemas.microsoft.com/office/excel/2006/main">
          <x14:cfRule type="dataBar" id="{3BBEF8FC-E077-41F4-8D56-74C446DE8364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AP10:AQ10</xm:sqref>
        </x14:conditionalFormatting>
        <x14:conditionalFormatting xmlns:xm="http://schemas.microsoft.com/office/excel/2006/main">
          <x14:cfRule type="dataBar" id="{DC102D90-E115-4141-990A-5960158F32C4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AP11:AQ11</xm:sqref>
        </x14:conditionalFormatting>
        <x14:conditionalFormatting xmlns:xm="http://schemas.microsoft.com/office/excel/2006/main">
          <x14:cfRule type="dataBar" id="{430AC9B8-D560-4C3B-A112-EEE5E0A567E4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AP12:AQ12</xm:sqref>
        </x14:conditionalFormatting>
        <x14:conditionalFormatting xmlns:xm="http://schemas.microsoft.com/office/excel/2006/main">
          <x14:cfRule type="dataBar" id="{E4962255-1F89-44FC-8187-663144EFB7DF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AP13:AQ13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FD30D-4C54-4D30-AE60-E32A7BFBBEF0}">
  <dimension ref="B3:D10"/>
  <sheetViews>
    <sheetView workbookViewId="0">
      <selection activeCell="C26" sqref="C26"/>
    </sheetView>
  </sheetViews>
  <sheetFormatPr baseColWidth="10" defaultRowHeight="15" x14ac:dyDescent="0.25"/>
  <cols>
    <col min="2" max="2" width="18.5703125" customWidth="1"/>
    <col min="3" max="3" width="17" bestFit="1" customWidth="1"/>
    <col min="4" max="4" width="17.7109375" bestFit="1" customWidth="1"/>
  </cols>
  <sheetData>
    <row r="3" spans="2:4" x14ac:dyDescent="0.25">
      <c r="B3" t="s">
        <v>177</v>
      </c>
      <c r="C3" t="s">
        <v>178</v>
      </c>
      <c r="D3" t="s">
        <v>179</v>
      </c>
    </row>
    <row r="4" spans="2:4" x14ac:dyDescent="0.25">
      <c r="B4" t="s">
        <v>180</v>
      </c>
      <c r="C4" s="43">
        <f>AVERAGE('Formato Despliegue Objetivos'!AP10:AP13)</f>
        <v>0.93181818181818188</v>
      </c>
      <c r="D4" s="43">
        <f>AVERAGE('Formato Despliegue Objetivos'!AQ10:AQ13)</f>
        <v>0.93181818181818177</v>
      </c>
    </row>
    <row r="5" spans="2:4" x14ac:dyDescent="0.25">
      <c r="B5" t="s">
        <v>181</v>
      </c>
      <c r="C5" s="43">
        <f>AVERAGE('Formato Despliegue Objetivos'!AP14:AP18)</f>
        <v>0.78953462086589021</v>
      </c>
      <c r="D5" s="43">
        <f>AVERAGE('Formato Despliegue Objetivos'!AQ14:AQ18)</f>
        <v>0.74650285845332276</v>
      </c>
    </row>
    <row r="6" spans="2:4" x14ac:dyDescent="0.25">
      <c r="B6" t="s">
        <v>182</v>
      </c>
      <c r="C6" s="43">
        <f>AVERAGE('Formato Despliegue Objetivos'!AP19:AP22)</f>
        <v>1</v>
      </c>
      <c r="D6" s="43">
        <f>AVERAGE('Formato Despliegue Objetivos'!AQ19:AQ22)</f>
        <v>0.99916666666666665</v>
      </c>
    </row>
    <row r="7" spans="2:4" x14ac:dyDescent="0.25">
      <c r="B7" t="s">
        <v>183</v>
      </c>
      <c r="C7" s="43">
        <f>AVERAGE('Formato Despliegue Objetivos'!AP23:AP26)</f>
        <v>0.95588235294117652</v>
      </c>
      <c r="D7" s="43">
        <f>AVERAGE('Formato Despliegue Objetivos'!AQ23:AQ26)</f>
        <v>0.94117647058823528</v>
      </c>
    </row>
    <row r="8" spans="2:4" x14ac:dyDescent="0.25">
      <c r="B8" t="s">
        <v>184</v>
      </c>
      <c r="C8" s="43">
        <f>AVERAGE('Formato Despliegue Objetivos'!AP27:AP28)</f>
        <v>0.83333333333333348</v>
      </c>
      <c r="D8" s="43">
        <f>AVERAGE('Formato Despliegue Objetivos'!AQ27:AQ28)</f>
        <v>0.83333333333333326</v>
      </c>
    </row>
    <row r="9" spans="2:4" x14ac:dyDescent="0.25">
      <c r="B9" t="s">
        <v>185</v>
      </c>
      <c r="C9" s="43">
        <f>SUM(C4:C8)</f>
        <v>4.5105684889585822</v>
      </c>
      <c r="D9" s="43">
        <f>SUM(D4:D8)</f>
        <v>4.4519975108597398</v>
      </c>
    </row>
    <row r="10" spans="2:4" x14ac:dyDescent="0.25">
      <c r="B10" t="s">
        <v>186</v>
      </c>
      <c r="C10" s="43">
        <f>AVERAGE(C4:C8)</f>
        <v>0.90211369779171646</v>
      </c>
      <c r="D10" s="43">
        <f>AVERAGE(D4:D8)</f>
        <v>0.89039950217194797</v>
      </c>
    </row>
  </sheetData>
  <phoneticPr fontId="5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b981f8-d48e-4a0a-9807-fdacdca021c9" xsi:nil="true"/>
    <lcf76f155ced4ddcb4097134ff3c332f xmlns="5cf109c1-1860-45f4-a656-7e106846a3a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7A7CEA94675C42BEF7EA0A9E4FC270" ma:contentTypeVersion="17" ma:contentTypeDescription="Crear nuevo documento." ma:contentTypeScope="" ma:versionID="40b34348c6a6c9366811287d65bd48e0">
  <xsd:schema xmlns:xsd="http://www.w3.org/2001/XMLSchema" xmlns:xs="http://www.w3.org/2001/XMLSchema" xmlns:p="http://schemas.microsoft.com/office/2006/metadata/properties" xmlns:ns2="5cf109c1-1860-45f4-a656-7e106846a3aa" xmlns:ns3="e0b981f8-d48e-4a0a-9807-fdacdca021c9" targetNamespace="http://schemas.microsoft.com/office/2006/metadata/properties" ma:root="true" ma:fieldsID="22aa7ba2059dd7d21cf0b06995438325" ns2:_="" ns3:_="">
    <xsd:import namespace="5cf109c1-1860-45f4-a656-7e106846a3aa"/>
    <xsd:import namespace="e0b981f8-d48e-4a0a-9807-fdacdca021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109c1-1860-45f4-a656-7e106846a3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3b8c75e-ec72-4c21-81ea-4ec031f757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981f8-d48e-4a0a-9807-fdacdca021c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1184bde-b057-43bb-83a8-debbcbd9664a}" ma:internalName="TaxCatchAll" ma:showField="CatchAllData" ma:web="e0b981f8-d48e-4a0a-9807-fdacdca021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5F669C-1259-4410-BF04-3F7B06667426}">
  <ds:schemaRefs>
    <ds:schemaRef ds:uri="5cf109c1-1860-45f4-a656-7e106846a3aa"/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e0b981f8-d48e-4a0a-9807-fdacdca021c9"/>
  </ds:schemaRefs>
</ds:datastoreItem>
</file>

<file path=customXml/itemProps2.xml><?xml version="1.0" encoding="utf-8"?>
<ds:datastoreItem xmlns:ds="http://schemas.openxmlformats.org/officeDocument/2006/customXml" ds:itemID="{A03B5CD7-AECF-40A0-A523-9EB6A2847E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f109c1-1860-45f4-a656-7e106846a3aa"/>
    <ds:schemaRef ds:uri="e0b981f8-d48e-4a0a-9807-fdacdca021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7710D6-C104-4CA4-AD0F-9DB502D16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Control de Cambios</vt:lpstr>
      <vt:lpstr>Formato Despliegue Objetivos</vt:lpstr>
      <vt:lpstr>Análisis</vt:lpstr>
      <vt:lpstr>'Formato Despliegue Objetivos'!Área_de_impresión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UnidadV</cp:lastModifiedBy>
  <cp:revision/>
  <dcterms:created xsi:type="dcterms:W3CDTF">2014-08-26T18:36:56Z</dcterms:created>
  <dcterms:modified xsi:type="dcterms:W3CDTF">2022-12-06T17:22:58Z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0x010100567A7CEA94675C42BEF7EA0A9E4FC270</vt:lpwstr>
  </property>
  <property fmtid="{D5CDD505-2E9C-101B-9397-08002B2CF9AE}" pid="3" name="MediaServiceImageTags">
    <vt:lpwstr/>
  </property>
</Properties>
</file>